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Morgan\Desktop\OneDrive\TeamstyleOnedrive\Projekt engångsartiklar\Original\"/>
    </mc:Choice>
  </mc:AlternateContent>
  <bookViews>
    <workbookView xWindow="480" yWindow="108" windowWidth="18720" windowHeight="9972"/>
  </bookViews>
  <sheets>
    <sheet name="Beställning engångsartiklar" sheetId="5" r:id="rId1"/>
  </sheets>
  <definedNames>
    <definedName name="_xlnm.Print_Area" localSheetId="0">'Beställning engångsartiklar'!$A$1:$R$80</definedName>
  </definedNames>
  <calcPr calcId="152511"/>
</workbook>
</file>

<file path=xl/calcChain.xml><?xml version="1.0" encoding="utf-8"?>
<calcChain xmlns="http://schemas.openxmlformats.org/spreadsheetml/2006/main">
  <c r="O69" i="5" l="1"/>
  <c r="M69" i="5"/>
  <c r="G69" i="5"/>
  <c r="O66" i="5"/>
  <c r="M66" i="5"/>
  <c r="H66" i="5"/>
  <c r="O65" i="5"/>
  <c r="M65" i="5"/>
  <c r="G65" i="5"/>
  <c r="O64" i="5"/>
  <c r="M64" i="5"/>
  <c r="G64" i="5"/>
  <c r="O63" i="5"/>
  <c r="M63" i="5"/>
  <c r="G63" i="5"/>
  <c r="O62" i="5"/>
  <c r="M62" i="5"/>
  <c r="G62" i="5"/>
  <c r="G59" i="5"/>
  <c r="O59" i="5"/>
  <c r="M59" i="5" s="1"/>
  <c r="O58" i="5"/>
  <c r="M58" i="5" s="1"/>
  <c r="M57" i="5"/>
  <c r="G57" i="5"/>
  <c r="G56" i="5"/>
  <c r="O56" i="5"/>
  <c r="M56" i="5" s="1"/>
  <c r="O55" i="5"/>
  <c r="M55" i="5" s="1"/>
  <c r="M54" i="5"/>
  <c r="G54" i="5"/>
  <c r="O53" i="5"/>
  <c r="M53" i="5" s="1"/>
  <c r="G53" i="5" l="1"/>
  <c r="G55" i="5"/>
  <c r="G58" i="5"/>
  <c r="L51" i="5"/>
  <c r="O51" i="5"/>
  <c r="M51" i="5" s="1"/>
  <c r="M52" i="5" l="1"/>
  <c r="O52" i="5"/>
  <c r="G51" i="5"/>
  <c r="G52" i="5"/>
  <c r="G50" i="5"/>
  <c r="O49" i="5"/>
  <c r="M49" i="5" s="1"/>
  <c r="G49" i="5"/>
  <c r="G48" i="5"/>
  <c r="O47" i="5"/>
  <c r="M47" i="5" s="1"/>
  <c r="G47" i="5"/>
  <c r="R46" i="5"/>
  <c r="R45" i="5"/>
  <c r="O44" i="5"/>
  <c r="G42" i="5"/>
  <c r="O41" i="5"/>
  <c r="M41" i="5" s="1"/>
  <c r="G40" i="5"/>
  <c r="O38" i="5"/>
  <c r="M38" i="5"/>
  <c r="G38" i="5"/>
  <c r="R37" i="5"/>
  <c r="R36" i="5"/>
  <c r="O35" i="5"/>
  <c r="M35" i="5"/>
  <c r="G35" i="5"/>
  <c r="O34" i="5"/>
  <c r="M34" i="5"/>
  <c r="G34" i="5"/>
  <c r="O33" i="5"/>
  <c r="M33" i="5"/>
  <c r="G33" i="5"/>
  <c r="O32" i="5"/>
  <c r="M32" i="5"/>
  <c r="G32" i="5"/>
  <c r="O28" i="5"/>
  <c r="M28" i="5"/>
  <c r="M43" i="5" l="1"/>
  <c r="M44" i="5"/>
  <c r="M48" i="5"/>
  <c r="M39" i="5"/>
  <c r="O43" i="5"/>
  <c r="G39" i="5"/>
  <c r="M40" i="5"/>
  <c r="G41" i="5"/>
  <c r="O42" i="5"/>
  <c r="M42" i="5" s="1"/>
  <c r="O50" i="5"/>
  <c r="M50" i="5"/>
  <c r="G28" i="5"/>
  <c r="O27" i="5"/>
  <c r="M27" i="5"/>
  <c r="G27" i="5"/>
  <c r="O26" i="5"/>
  <c r="M26" i="5"/>
  <c r="G26" i="5"/>
  <c r="O25" i="5"/>
  <c r="M25" i="5"/>
  <c r="G25" i="5"/>
  <c r="O22" i="5"/>
  <c r="M22" i="5"/>
  <c r="G22" i="5"/>
  <c r="O21" i="5"/>
  <c r="M21" i="5"/>
  <c r="H21" i="5"/>
  <c r="G21" i="5"/>
  <c r="O20" i="5"/>
  <c r="M20" i="5"/>
  <c r="G20" i="5"/>
  <c r="H20" i="5" s="1"/>
  <c r="O19" i="5"/>
  <c r="M19" i="5"/>
  <c r="H19" i="5"/>
  <c r="G19" i="5"/>
  <c r="O18" i="5"/>
  <c r="M18" i="5"/>
  <c r="H18" i="5"/>
  <c r="G18" i="5"/>
  <c r="O17" i="5"/>
  <c r="M17" i="5"/>
  <c r="G17" i="5"/>
  <c r="O16" i="5"/>
  <c r="M16" i="5"/>
  <c r="G16" i="5"/>
  <c r="H16" i="5" s="1"/>
  <c r="O15" i="5"/>
  <c r="M15" i="5"/>
  <c r="H17" i="5" l="1"/>
  <c r="H22" i="5"/>
  <c r="G15" i="5"/>
  <c r="H15" i="5" s="1"/>
  <c r="J20" i="5" l="1"/>
  <c r="Q20" i="5" s="1"/>
  <c r="R20" i="5" s="1"/>
  <c r="H27" i="5"/>
  <c r="J27" i="5"/>
  <c r="Q27" i="5"/>
  <c r="R27" i="5"/>
  <c r="H26" i="5"/>
  <c r="J26" i="5"/>
  <c r="Q26" i="5"/>
  <c r="R26" i="5"/>
  <c r="J19" i="5"/>
  <c r="Q19" i="5" s="1"/>
  <c r="R19" i="5" s="1"/>
  <c r="H25" i="5"/>
  <c r="J25" i="5"/>
  <c r="Q25" i="5"/>
  <c r="R25" i="5"/>
  <c r="J21" i="5"/>
  <c r="Q21" i="5"/>
  <c r="R21" i="5" s="1"/>
  <c r="J22" i="5"/>
  <c r="Q22" i="5" s="1"/>
  <c r="R22" i="5" s="1"/>
  <c r="J16" i="5"/>
  <c r="Q16" i="5" s="1"/>
  <c r="R16" i="5" s="1"/>
  <c r="J17" i="5"/>
  <c r="Q17" i="5"/>
  <c r="R17" i="5" s="1"/>
  <c r="J15" i="5"/>
  <c r="P15" i="5" s="1"/>
  <c r="Q15" i="5"/>
  <c r="R15" i="5" s="1"/>
  <c r="P21" i="5"/>
  <c r="K21" i="5"/>
  <c r="G43" i="5"/>
  <c r="H43" i="5"/>
  <c r="J43" i="5" s="1"/>
  <c r="H40" i="5"/>
  <c r="J40" i="5" s="1"/>
  <c r="O40" i="5"/>
  <c r="H41" i="5"/>
  <c r="J41" i="5"/>
  <c r="Q41" i="5" s="1"/>
  <c r="R41" i="5" s="1"/>
  <c r="H42" i="5"/>
  <c r="J42" i="5"/>
  <c r="Q42" i="5" s="1"/>
  <c r="R42" i="5" s="1"/>
  <c r="P27" i="5"/>
  <c r="K27" i="5"/>
  <c r="H48" i="5"/>
  <c r="J48" i="5"/>
  <c r="O48" i="5"/>
  <c r="Q48" i="5"/>
  <c r="R48" i="5"/>
  <c r="H35" i="5"/>
  <c r="J35" i="5"/>
  <c r="Q35" i="5" s="1"/>
  <c r="R35" i="5" s="1"/>
  <c r="J18" i="5"/>
  <c r="Q18" i="5" s="1"/>
  <c r="R18" i="5" s="1"/>
  <c r="P18" i="5"/>
  <c r="G44" i="5"/>
  <c r="H44" i="5"/>
  <c r="J44" i="5"/>
  <c r="P44" i="5" s="1"/>
  <c r="Q44" i="5"/>
  <c r="R44" i="5"/>
  <c r="H33" i="5"/>
  <c r="J33" i="5"/>
  <c r="K33" i="5" s="1"/>
  <c r="H34" i="5"/>
  <c r="J34" i="5"/>
  <c r="P34" i="5" s="1"/>
  <c r="Q34" i="5"/>
  <c r="R34" i="5" s="1"/>
  <c r="P20" i="5"/>
  <c r="P25" i="5"/>
  <c r="K25" i="5"/>
  <c r="H47" i="5"/>
  <c r="J47" i="5"/>
  <c r="Q47" i="5"/>
  <c r="R47" i="5"/>
  <c r="H39" i="5"/>
  <c r="J39" i="5" s="1"/>
  <c r="O39" i="5"/>
  <c r="P17" i="5"/>
  <c r="K17" i="5"/>
  <c r="P22" i="5"/>
  <c r="P26" i="5"/>
  <c r="K26" i="5"/>
  <c r="H49" i="5"/>
  <c r="J49" i="5"/>
  <c r="Q49" i="5"/>
  <c r="R49" i="5"/>
  <c r="H28" i="5"/>
  <c r="J28" i="5"/>
  <c r="Q28" i="5"/>
  <c r="R28" i="5"/>
  <c r="H38" i="5"/>
  <c r="J38" i="5"/>
  <c r="Q38" i="5"/>
  <c r="R38" i="5"/>
  <c r="H32" i="5"/>
  <c r="J32" i="5"/>
  <c r="Q32" i="5"/>
  <c r="R32" i="5"/>
  <c r="H50" i="5"/>
  <c r="J50" i="5" s="1"/>
  <c r="P28" i="5"/>
  <c r="K28" i="5"/>
  <c r="P35" i="5"/>
  <c r="P38" i="5"/>
  <c r="K38" i="5"/>
  <c r="P49" i="5"/>
  <c r="K49" i="5"/>
  <c r="P32" i="5"/>
  <c r="K32" i="5"/>
  <c r="P41" i="5"/>
  <c r="K44" i="5"/>
  <c r="P47" i="5"/>
  <c r="K47" i="5"/>
  <c r="P48" i="5"/>
  <c r="K48" i="5"/>
  <c r="H51" i="5"/>
  <c r="J51" i="5"/>
  <c r="Q51" i="5"/>
  <c r="R51" i="5"/>
  <c r="H63" i="5"/>
  <c r="J63" i="5"/>
  <c r="Q63" i="5"/>
  <c r="R63" i="5"/>
  <c r="H56" i="5"/>
  <c r="J56" i="5" s="1"/>
  <c r="H54" i="5"/>
  <c r="J54" i="5"/>
  <c r="O54" i="5"/>
  <c r="Q54" i="5"/>
  <c r="R54" i="5"/>
  <c r="H65" i="5"/>
  <c r="J65" i="5"/>
  <c r="Q65" i="5" s="1"/>
  <c r="R65" i="5" s="1"/>
  <c r="H55" i="5"/>
  <c r="J55" i="5"/>
  <c r="Q55" i="5"/>
  <c r="R55" i="5"/>
  <c r="H57" i="5"/>
  <c r="J57" i="5" s="1"/>
  <c r="O57" i="5"/>
  <c r="H58" i="5"/>
  <c r="J58" i="5"/>
  <c r="Q58" i="5" s="1"/>
  <c r="R58" i="5" s="1"/>
  <c r="H59" i="5"/>
  <c r="J59" i="5" s="1"/>
  <c r="H64" i="5"/>
  <c r="J64" i="5"/>
  <c r="Q64" i="5"/>
  <c r="R64" i="5"/>
  <c r="H52" i="5"/>
  <c r="J52" i="5"/>
  <c r="Q52" i="5"/>
  <c r="R52" i="5"/>
  <c r="P52" i="5"/>
  <c r="P51" i="5"/>
  <c r="K51" i="5"/>
  <c r="H53" i="5"/>
  <c r="J53" i="5"/>
  <c r="Q53" i="5"/>
  <c r="R53" i="5"/>
  <c r="H62" i="5"/>
  <c r="J62" i="5"/>
  <c r="Q62" i="5"/>
  <c r="R62" i="5"/>
  <c r="J66" i="5"/>
  <c r="Q66" i="5" s="1"/>
  <c r="R66" i="5" s="1"/>
  <c r="P55" i="5"/>
  <c r="K55" i="5"/>
  <c r="K52" i="5"/>
  <c r="P53" i="5"/>
  <c r="K53" i="5"/>
  <c r="K54" i="5"/>
  <c r="P54" i="5"/>
  <c r="P62" i="5"/>
  <c r="K62" i="5"/>
  <c r="P64" i="5"/>
  <c r="K64" i="5"/>
  <c r="H69" i="5"/>
  <c r="J69" i="5"/>
  <c r="K69" i="5" s="1"/>
  <c r="K63" i="5"/>
  <c r="P63" i="5"/>
  <c r="K15" i="5" l="1"/>
  <c r="P66" i="5"/>
  <c r="K66" i="5"/>
  <c r="Q56" i="5"/>
  <c r="R56" i="5" s="1"/>
  <c r="P56" i="5"/>
  <c r="K56" i="5"/>
  <c r="K40" i="5"/>
  <c r="P40" i="5"/>
  <c r="K41" i="5"/>
  <c r="P33" i="5"/>
  <c r="K34" i="5"/>
  <c r="K35" i="5"/>
  <c r="Q33" i="5"/>
  <c r="R33" i="5" s="1"/>
  <c r="K19" i="5"/>
  <c r="K22" i="5"/>
  <c r="K20" i="5"/>
  <c r="P19" i="5"/>
  <c r="K16" i="5"/>
  <c r="K18" i="5"/>
  <c r="P16" i="5"/>
  <c r="K59" i="5"/>
  <c r="Q59" i="5"/>
  <c r="R59" i="5" s="1"/>
  <c r="P59" i="5"/>
  <c r="K58" i="5"/>
  <c r="P58" i="5"/>
  <c r="Q57" i="5"/>
  <c r="R57" i="5" s="1"/>
  <c r="K57" i="5"/>
  <c r="P57" i="5"/>
  <c r="P43" i="5"/>
  <c r="Q43" i="5"/>
  <c r="R43" i="5" s="1"/>
  <c r="Q40" i="5"/>
  <c r="R40" i="5" s="1"/>
  <c r="Q39" i="5"/>
  <c r="R39" i="5" s="1"/>
  <c r="P39" i="5"/>
  <c r="K39" i="5"/>
  <c r="P42" i="5"/>
  <c r="K65" i="5"/>
  <c r="P65" i="5"/>
  <c r="Q50" i="5"/>
  <c r="R50" i="5" s="1"/>
  <c r="P50" i="5"/>
  <c r="K50" i="5"/>
  <c r="K43" i="5"/>
  <c r="K42" i="5"/>
  <c r="P69" i="5"/>
  <c r="Q69" i="5"/>
  <c r="J71" i="5"/>
  <c r="P71" i="5" l="1"/>
  <c r="R69" i="5"/>
  <c r="Q74" i="5"/>
  <c r="Q73" i="5" l="1"/>
  <c r="Q75" i="5"/>
</calcChain>
</file>

<file path=xl/sharedStrings.xml><?xml version="1.0" encoding="utf-8"?>
<sst xmlns="http://schemas.openxmlformats.org/spreadsheetml/2006/main" count="121" uniqueCount="84">
  <si>
    <t>St /kfp</t>
  </si>
  <si>
    <t>Artikel</t>
  </si>
  <si>
    <t>Kfp/Dfp</t>
  </si>
  <si>
    <t>Antal kartonger- behov</t>
  </si>
  <si>
    <t>Premium</t>
  </si>
  <si>
    <t>Basic</t>
  </si>
  <si>
    <t>Ert pris excl moms</t>
  </si>
  <si>
    <t>KAFFEKOPPAR OCH PLASTGLAS</t>
  </si>
  <si>
    <t>PAPPERSTALLRIKAR</t>
  </si>
  <si>
    <t>BESTICK</t>
  </si>
  <si>
    <t>Pappbägare Barista 24cl</t>
  </si>
  <si>
    <t>Gaffel vit</t>
  </si>
  <si>
    <t>Kniv vit</t>
  </si>
  <si>
    <t>Matsked  vit</t>
  </si>
  <si>
    <t>Kaffesked  vit</t>
  </si>
  <si>
    <t>Tallrik djup 18cm vit</t>
  </si>
  <si>
    <t xml:space="preserve">Plastbägare 20cl </t>
  </si>
  <si>
    <t xml:space="preserve">Kaffekopp plast 21cl vit </t>
  </si>
  <si>
    <t>Kniv gaffel, styckförpackat</t>
  </si>
  <si>
    <t>Kniv gaffel servett, styckförpackat</t>
  </si>
  <si>
    <t>Info</t>
  </si>
  <si>
    <t>Teamstyle i samarbete med Duni erbjuder bra serveringsprodukter för ditt idrottarrangemang!</t>
  </si>
  <si>
    <t>PAPPERSSERVETTER</t>
  </si>
  <si>
    <t>Servett, vit, 33 x 33  cm</t>
  </si>
  <si>
    <t xml:space="preserve">Plastglas Trend  25cl </t>
  </si>
  <si>
    <t>Tallrik  22cm vit</t>
  </si>
  <si>
    <t>Tallrik 18 cm vit</t>
  </si>
  <si>
    <t>Tallrik  15cm vit</t>
  </si>
  <si>
    <t>Gaffel Victoria, transparant</t>
  </si>
  <si>
    <t>Kniv Victoria, transparant</t>
  </si>
  <si>
    <t>Matsked Victoria, transparant</t>
  </si>
  <si>
    <t>Sandwich-ficka rödrutig, servett vit, 113*210 mm</t>
  </si>
  <si>
    <t>Sandwich-ficka rödrutig, servett vit, 143*210 mm</t>
  </si>
  <si>
    <t>Sandwich-ficka brun, servett vit, 143*210 mm</t>
  </si>
  <si>
    <t>Salladsbox med lock och gaffel, 500 ml</t>
  </si>
  <si>
    <t>Äggkopp i plast, vit</t>
  </si>
  <si>
    <t>MÅLTIDSLÖSNINGAR</t>
  </si>
  <si>
    <t>Ert pris inkl moms per kartong</t>
  </si>
  <si>
    <t>Pris i dagligvaruhandeln inkl moms per kfp</t>
  </si>
  <si>
    <t>Adress:</t>
  </si>
  <si>
    <t>Leveransinformation</t>
  </si>
  <si>
    <t>Förening:</t>
  </si>
  <si>
    <t>Kontaktperson:</t>
  </si>
  <si>
    <t>Postort:</t>
  </si>
  <si>
    <t>Telefon nr:</t>
  </si>
  <si>
    <t>Servett, mörkblå 33 x 33  cm</t>
  </si>
  <si>
    <t>Duk, premium</t>
  </si>
  <si>
    <t>Duk, basic</t>
  </si>
  <si>
    <t>Dukrulle, Damast, vit 1,2*50m</t>
  </si>
  <si>
    <t>Dukrulle, Dunicel, vit 1,25*5m</t>
  </si>
  <si>
    <t>Dukrulle, Damast, vit 1,2*8m</t>
  </si>
  <si>
    <t>DUKAR</t>
  </si>
  <si>
    <t>3-lags, premium</t>
  </si>
  <si>
    <t>1-lags ,basic</t>
  </si>
  <si>
    <t>Servett, kiwigrön 33 x 33  cm</t>
  </si>
  <si>
    <t>Tallrik  22 cm vit</t>
  </si>
  <si>
    <t>Övrigt</t>
  </si>
  <si>
    <t>Oblekt Kaffefilter  90 mm diameter Brewmatics</t>
  </si>
  <si>
    <t>Nr</t>
  </si>
  <si>
    <t>Art.nr</t>
  </si>
  <si>
    <t>Antal kart.</t>
  </si>
  <si>
    <t>Best. kvant.</t>
  </si>
  <si>
    <t>Antal alt. löpmeter för dukar</t>
  </si>
  <si>
    <t>Totalt antal kart.</t>
  </si>
  <si>
    <t>varav moms</t>
  </si>
  <si>
    <t>Ert nettopris inkl moms</t>
  </si>
  <si>
    <t>Skall leveransen aviseras?  JA/NEJ</t>
  </si>
  <si>
    <t>Beställning</t>
  </si>
  <si>
    <t>Ert behov</t>
  </si>
  <si>
    <t>FYLL i Ert behov i de blå rutorna (excel arket räknar ut resten åt er)</t>
  </si>
  <si>
    <t>Servett, Lina Stripes, 33 x 33 cm</t>
  </si>
  <si>
    <t>Servett Lina Dots 33 x 33 cm</t>
  </si>
  <si>
    <t>Servett Lina, 33 x 33 cm</t>
  </si>
  <si>
    <t>Löpare, kiwigrön 0,4 x 4,8 m</t>
  </si>
  <si>
    <t xml:space="preserve">Papperstallrik, grön  Ø 22 cm </t>
  </si>
  <si>
    <t>Rek pris ink moms</t>
  </si>
  <si>
    <t>Rabatt</t>
  </si>
  <si>
    <t>Skriv i rutorna nedanför</t>
  </si>
  <si>
    <t>Fyll i behov löpmeter</t>
  </si>
  <si>
    <t>Rek pris Duni Ecom inkl moms/kartong</t>
  </si>
  <si>
    <t>Rek pris inkl moms</t>
  </si>
  <si>
    <t>Order inkl moms</t>
  </si>
  <si>
    <t>Order exkl moms</t>
  </si>
  <si>
    <t>Order skickas till Teamstyle order@teamstyle.com. Minimiorder är på 30 kartonger fraktfritt leverat till en adress. För order under 30 kartonger debiteras frakt om 500 kr. Garanterad leveranstid är 6 veckor från erhållen order. (maila oss för övrig leveranstid). Leverans sms aviseras och sker mellan 8.00-16.00  om inget annat avtalats.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</si>
</sst>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  <numFmt numFmtId="165" formatCode="_-* #,##0\ &quot;kr&quot;_-;\-* #,##0\ &quot;kr&quot;_-;_-* &quot;-&quot;??\ &quot;kr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ensura Slab Regular"/>
      <family val="3"/>
    </font>
    <font>
      <b/>
      <u/>
      <sz val="10"/>
      <name val="Mensura Slab Regular"/>
      <family val="3"/>
    </font>
    <font>
      <b/>
      <sz val="10"/>
      <color indexed="56"/>
      <name val="Mensura Slab Regular"/>
      <family val="3"/>
    </font>
    <font>
      <sz val="10"/>
      <name val="Mensura Slab Regular"/>
      <family val="3"/>
    </font>
    <font>
      <b/>
      <sz val="10"/>
      <name val="Mensura Slab Regular"/>
      <family val="3"/>
    </font>
    <font>
      <sz val="11"/>
      <name val="Mensura Slab Regular"/>
      <family val="3"/>
    </font>
    <font>
      <b/>
      <sz val="10"/>
      <color theme="0"/>
      <name val="Mensura Slab Regular"/>
      <family val="3"/>
    </font>
    <font>
      <b/>
      <sz val="11"/>
      <color theme="1"/>
      <name val="Mensura Slab Regular"/>
      <family val="3"/>
    </font>
    <font>
      <sz val="10"/>
      <color indexed="10"/>
      <name val="Mensura Slab Regular"/>
      <family val="3"/>
    </font>
    <font>
      <b/>
      <sz val="12"/>
      <color theme="1"/>
      <name val="Mensura Slab Regular"/>
      <family val="3"/>
    </font>
    <font>
      <b/>
      <sz val="12"/>
      <name val="Mensura Slab Regular"/>
      <family val="3"/>
    </font>
    <font>
      <sz val="14"/>
      <color theme="1"/>
      <name val="Mensura Slab Regular"/>
      <family val="3"/>
    </font>
    <font>
      <sz val="14"/>
      <name val="Mensura Slab Regular"/>
      <family val="3"/>
    </font>
    <font>
      <b/>
      <sz val="14"/>
      <color theme="0"/>
      <name val="Mensura Slab Regular"/>
      <family val="3"/>
    </font>
    <font>
      <b/>
      <sz val="14"/>
      <name val="Mensura Slab Regular"/>
      <family val="3"/>
    </font>
    <font>
      <sz val="7.5"/>
      <name val="Mensura Slab Regular"/>
      <family val="3"/>
    </font>
    <font>
      <sz val="12"/>
      <name val="Mensura Slab Regular"/>
      <family val="3"/>
    </font>
    <font>
      <b/>
      <sz val="16"/>
      <color rgb="FF0072CE"/>
      <name val="Mensura Slab Regular"/>
      <family val="3"/>
    </font>
    <font>
      <b/>
      <sz val="11"/>
      <name val="Mensura Slab Regular"/>
      <family val="3"/>
    </font>
    <font>
      <b/>
      <sz val="11"/>
      <color theme="0"/>
      <name val="Mensura Slab Regular"/>
      <family val="3"/>
    </font>
    <font>
      <b/>
      <sz val="36"/>
      <color rgb="FF0072CE"/>
      <name val="Mensura Slab Regular"/>
      <family val="3"/>
    </font>
    <font>
      <b/>
      <sz val="14"/>
      <color rgb="FFFF0000"/>
      <name val="Mensura Slab Regular"/>
      <family val="3"/>
    </font>
    <font>
      <b/>
      <sz val="12"/>
      <color rgb="FFFF0000"/>
      <name val="Mensura Slab Regular"/>
      <family val="3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2CE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43" fontId="5" fillId="3" borderId="0" xfId="1" applyFont="1" applyFill="1"/>
    <xf numFmtId="43" fontId="6" fillId="3" borderId="0" xfId="1" applyFont="1" applyFill="1"/>
    <xf numFmtId="43" fontId="5" fillId="3" borderId="0" xfId="1" applyFont="1" applyFill="1" applyAlignment="1">
      <alignment horizontal="center"/>
    </xf>
    <xf numFmtId="43" fontId="5" fillId="3" borderId="0" xfId="0" applyNumberFormat="1" applyFont="1" applyFill="1" applyAlignment="1"/>
    <xf numFmtId="164" fontId="2" fillId="3" borderId="0" xfId="1" applyNumberFormat="1" applyFont="1" applyFill="1"/>
    <xf numFmtId="0" fontId="2" fillId="0" borderId="0" xfId="0" applyFont="1"/>
    <xf numFmtId="0" fontId="7" fillId="3" borderId="0" xfId="0" applyFont="1" applyFill="1"/>
    <xf numFmtId="0" fontId="5" fillId="3" borderId="0" xfId="0" applyFont="1" applyFill="1" applyAlignment="1">
      <alignment horizontal="left"/>
    </xf>
    <xf numFmtId="0" fontId="9" fillId="3" borderId="0" xfId="0" applyFont="1" applyFill="1"/>
    <xf numFmtId="43" fontId="10" fillId="3" borderId="0" xfId="0" applyNumberFormat="1" applyFont="1" applyFill="1" applyAlignment="1"/>
    <xf numFmtId="0" fontId="11" fillId="3" borderId="0" xfId="0" applyFont="1" applyFill="1"/>
    <xf numFmtId="0" fontId="12" fillId="3" borderId="0" xfId="0" applyFont="1" applyFill="1"/>
    <xf numFmtId="0" fontId="12" fillId="3" borderId="0" xfId="0" applyFont="1" applyFill="1" applyAlignment="1">
      <alignment horizontal="center"/>
    </xf>
    <xf numFmtId="43" fontId="12" fillId="3" borderId="0" xfId="1" applyFont="1" applyFill="1"/>
    <xf numFmtId="43" fontId="12" fillId="3" borderId="0" xfId="0" applyNumberFormat="1" applyFont="1" applyFill="1" applyAlignment="1">
      <alignment horizontal="right"/>
    </xf>
    <xf numFmtId="164" fontId="12" fillId="3" borderId="0" xfId="0" applyNumberFormat="1" applyFont="1" applyFill="1" applyAlignment="1">
      <alignment horizontal="center"/>
    </xf>
    <xf numFmtId="164" fontId="11" fillId="3" borderId="0" xfId="1" applyNumberFormat="1" applyFont="1" applyFill="1" applyAlignment="1">
      <alignment horizontal="center"/>
    </xf>
    <xf numFmtId="43" fontId="8" fillId="3" borderId="0" xfId="1" applyFont="1" applyFill="1"/>
    <xf numFmtId="43" fontId="5" fillId="3" borderId="0" xfId="0" applyNumberFormat="1" applyFont="1" applyFill="1" applyAlignment="1">
      <alignment horizontal="right"/>
    </xf>
    <xf numFmtId="43" fontId="5" fillId="3" borderId="0" xfId="0" applyNumberFormat="1" applyFont="1" applyFill="1" applyAlignment="1">
      <alignment horizontal="center"/>
    </xf>
    <xf numFmtId="0" fontId="13" fillId="3" borderId="0" xfId="0" applyFont="1" applyFill="1"/>
    <xf numFmtId="0" fontId="14" fillId="3" borderId="0" xfId="0" applyFont="1" applyFill="1"/>
    <xf numFmtId="43" fontId="14" fillId="3" borderId="0" xfId="1" applyFont="1" applyFill="1" applyAlignment="1">
      <alignment horizontal="center"/>
    </xf>
    <xf numFmtId="43" fontId="14" fillId="3" borderId="0" xfId="0" applyNumberFormat="1" applyFont="1" applyFill="1" applyAlignment="1"/>
    <xf numFmtId="0" fontId="17" fillId="3" borderId="0" xfId="0" applyFont="1" applyFill="1"/>
    <xf numFmtId="0" fontId="18" fillId="3" borderId="0" xfId="0" applyFont="1" applyFill="1"/>
    <xf numFmtId="0" fontId="5" fillId="3" borderId="0" xfId="0" applyFont="1" applyFill="1" applyAlignment="1"/>
    <xf numFmtId="43" fontId="5" fillId="0" borderId="0" xfId="1" applyFont="1"/>
    <xf numFmtId="43" fontId="6" fillId="0" borderId="0" xfId="1" applyFont="1"/>
    <xf numFmtId="164" fontId="2" fillId="0" borderId="0" xfId="1" applyNumberFormat="1" applyFont="1"/>
    <xf numFmtId="43" fontId="5" fillId="3" borderId="0" xfId="1" applyFont="1" applyFill="1" applyAlignment="1">
      <alignment horizontal="left"/>
    </xf>
    <xf numFmtId="43" fontId="6" fillId="3" borderId="0" xfId="1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wrapText="1"/>
    </xf>
    <xf numFmtId="0" fontId="20" fillId="3" borderId="0" xfId="0" applyFont="1" applyFill="1" applyAlignment="1">
      <alignment horizontal="left" wrapText="1"/>
    </xf>
    <xf numFmtId="0" fontId="20" fillId="3" borderId="0" xfId="0" applyFont="1" applyFill="1" applyAlignment="1">
      <alignment horizontal="left"/>
    </xf>
    <xf numFmtId="43" fontId="20" fillId="3" borderId="0" xfId="1" applyFont="1" applyFill="1" applyAlignment="1">
      <alignment horizontal="left" wrapText="1"/>
    </xf>
    <xf numFmtId="43" fontId="7" fillId="3" borderId="0" xfId="1" applyFont="1" applyFill="1"/>
    <xf numFmtId="0" fontId="20" fillId="3" borderId="0" xfId="0" applyFont="1" applyFill="1"/>
    <xf numFmtId="43" fontId="7" fillId="3" borderId="0" xfId="1" applyFont="1" applyFill="1" applyAlignment="1">
      <alignment horizontal="center"/>
    </xf>
    <xf numFmtId="43" fontId="7" fillId="3" borderId="0" xfId="0" applyNumberFormat="1" applyFont="1" applyFill="1" applyAlignment="1"/>
    <xf numFmtId="0" fontId="21" fillId="3" borderId="0" xfId="0" applyFont="1" applyFill="1"/>
    <xf numFmtId="3" fontId="7" fillId="3" borderId="0" xfId="0" applyNumberFormat="1" applyFont="1" applyFill="1" applyAlignment="1">
      <alignment horizontal="center"/>
    </xf>
    <xf numFmtId="43" fontId="7" fillId="0" borderId="0" xfId="1" applyFont="1" applyAlignment="1">
      <alignment horizontal="center"/>
    </xf>
    <xf numFmtId="164" fontId="7" fillId="3" borderId="0" xfId="1" applyNumberFormat="1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3" fontId="20" fillId="3" borderId="0" xfId="0" applyNumberFormat="1" applyFont="1" applyFill="1" applyAlignment="1">
      <alignment horizontal="center"/>
    </xf>
    <xf numFmtId="164" fontId="20" fillId="3" borderId="0" xfId="1" applyNumberFormat="1" applyFont="1" applyFill="1" applyAlignment="1">
      <alignment horizontal="center"/>
    </xf>
    <xf numFmtId="43" fontId="20" fillId="3" borderId="0" xfId="0" applyNumberFormat="1" applyFont="1" applyFill="1" applyAlignment="1"/>
    <xf numFmtId="3" fontId="21" fillId="3" borderId="0" xfId="0" applyNumberFormat="1" applyFont="1" applyFill="1" applyAlignment="1">
      <alignment horizontal="center"/>
    </xf>
    <xf numFmtId="3" fontId="21" fillId="4" borderId="0" xfId="0" applyNumberFormat="1" applyFont="1" applyFill="1" applyAlignment="1" applyProtection="1">
      <alignment horizontal="center"/>
      <protection locked="0"/>
    </xf>
    <xf numFmtId="44" fontId="20" fillId="3" borderId="0" xfId="2" applyFont="1" applyFill="1" applyAlignment="1"/>
    <xf numFmtId="44" fontId="7" fillId="3" borderId="0" xfId="2" applyFont="1" applyFill="1" applyAlignment="1"/>
    <xf numFmtId="165" fontId="7" fillId="2" borderId="0" xfId="2" applyNumberFormat="1" applyFont="1" applyFill="1" applyAlignment="1"/>
    <xf numFmtId="165" fontId="2" fillId="0" borderId="0" xfId="2" applyNumberFormat="1" applyFont="1"/>
    <xf numFmtId="165" fontId="20" fillId="3" borderId="0" xfId="2" applyNumberFormat="1" applyFont="1" applyFill="1" applyAlignment="1"/>
    <xf numFmtId="165" fontId="9" fillId="0" borderId="0" xfId="2" applyNumberFormat="1" applyFont="1"/>
    <xf numFmtId="165" fontId="7" fillId="3" borderId="0" xfId="2" applyNumberFormat="1" applyFont="1" applyFill="1" applyAlignment="1"/>
    <xf numFmtId="43" fontId="20" fillId="3" borderId="0" xfId="0" applyNumberFormat="1" applyFont="1" applyFill="1" applyAlignment="1">
      <alignment horizontal="right"/>
    </xf>
    <xf numFmtId="43" fontId="20" fillId="3" borderId="0" xfId="0" applyNumberFormat="1" applyFont="1" applyFill="1" applyAlignment="1">
      <alignment horizontal="center"/>
    </xf>
    <xf numFmtId="43" fontId="7" fillId="3" borderId="0" xfId="0" applyNumberFormat="1" applyFont="1" applyFill="1" applyAlignment="1">
      <alignment horizontal="right"/>
    </xf>
    <xf numFmtId="43" fontId="2" fillId="3" borderId="0" xfId="0" applyNumberFormat="1" applyFont="1" applyFill="1"/>
    <xf numFmtId="0" fontId="23" fillId="3" borderId="0" xfId="0" applyFont="1" applyFill="1" applyAlignment="1">
      <alignment horizontal="right"/>
    </xf>
    <xf numFmtId="164" fontId="24" fillId="3" borderId="0" xfId="0" applyNumberFormat="1" applyFont="1" applyFill="1" applyAlignment="1">
      <alignment horizontal="center"/>
    </xf>
    <xf numFmtId="165" fontId="7" fillId="3" borderId="0" xfId="2" applyNumberFormat="1" applyFont="1" applyFill="1" applyAlignment="1">
      <alignment horizontal="center"/>
    </xf>
    <xf numFmtId="43" fontId="16" fillId="2" borderId="0" xfId="0" applyNumberFormat="1" applyFont="1" applyFill="1" applyAlignment="1"/>
    <xf numFmtId="43" fontId="16" fillId="2" borderId="0" xfId="0" applyNumberFormat="1" applyFont="1" applyFill="1" applyAlignment="1">
      <alignment horizontal="right"/>
    </xf>
    <xf numFmtId="165" fontId="16" fillId="2" borderId="0" xfId="2" applyNumberFormat="1" applyFont="1" applyFill="1" applyAlignment="1">
      <alignment horizontal="center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0" xfId="0" applyFont="1" applyFill="1" applyProtection="1">
      <protection locked="0"/>
    </xf>
    <xf numFmtId="43" fontId="5" fillId="5" borderId="0" xfId="1" applyFont="1" applyFill="1"/>
    <xf numFmtId="43" fontId="6" fillId="5" borderId="0" xfId="1" applyFont="1" applyFill="1"/>
    <xf numFmtId="0" fontId="14" fillId="5" borderId="0" xfId="0" applyFont="1" applyFill="1" applyAlignment="1" applyProtection="1">
      <alignment horizontal="center"/>
      <protection locked="0"/>
    </xf>
    <xf numFmtId="0" fontId="14" fillId="5" borderId="0" xfId="0" applyFont="1" applyFill="1" applyProtection="1">
      <protection locked="0"/>
    </xf>
    <xf numFmtId="43" fontId="14" fillId="5" borderId="0" xfId="1" applyFont="1" applyFill="1"/>
    <xf numFmtId="43" fontId="16" fillId="5" borderId="0" xfId="1" applyFont="1" applyFill="1"/>
    <xf numFmtId="0" fontId="19" fillId="5" borderId="0" xfId="0" applyFont="1" applyFill="1" applyAlignment="1" applyProtection="1">
      <alignment horizontal="left"/>
      <protection locked="0"/>
    </xf>
    <xf numFmtId="0" fontId="5" fillId="5" borderId="0" xfId="0" applyFont="1" applyFill="1" applyAlignment="1" applyProtection="1">
      <alignment horizontal="left"/>
      <protection locked="0"/>
    </xf>
    <xf numFmtId="43" fontId="15" fillId="5" borderId="0" xfId="1" applyFont="1" applyFill="1"/>
    <xf numFmtId="0" fontId="2" fillId="5" borderId="0" xfId="0" applyFont="1" applyFill="1" applyProtection="1"/>
    <xf numFmtId="0" fontId="13" fillId="5" borderId="0" xfId="0" applyFont="1" applyFill="1" applyAlignment="1" applyProtection="1"/>
    <xf numFmtId="0" fontId="14" fillId="5" borderId="0" xfId="0" applyFont="1" applyFill="1" applyAlignment="1" applyProtection="1">
      <alignment horizontal="right"/>
    </xf>
    <xf numFmtId="0" fontId="13" fillId="5" borderId="0" xfId="0" applyFont="1" applyFill="1" applyProtection="1"/>
    <xf numFmtId="0" fontId="14" fillId="5" borderId="0" xfId="0" applyFont="1" applyFill="1" applyAlignment="1" applyProtection="1">
      <alignment horizontal="left"/>
    </xf>
    <xf numFmtId="0" fontId="14" fillId="5" borderId="0" xfId="0" applyFont="1" applyFill="1" applyAlignment="1" applyProtection="1"/>
    <xf numFmtId="0" fontId="16" fillId="5" borderId="0" xfId="0" applyFont="1" applyFill="1" applyAlignment="1" applyProtection="1">
      <alignment horizontal="left"/>
      <protection locked="0"/>
    </xf>
    <xf numFmtId="0" fontId="21" fillId="4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22" fillId="3" borderId="0" xfId="0" applyFont="1" applyFill="1" applyAlignment="1">
      <alignment horizontal="center"/>
    </xf>
    <xf numFmtId="0" fontId="15" fillId="4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 vertical="top" wrapText="1"/>
    </xf>
  </cellXfs>
  <cellStyles count="3">
    <cellStyle name="Normal" xfId="0" builtinId="0"/>
    <cellStyle name="Tusental" xfId="1" builtinId="3"/>
    <cellStyle name="Valuta" xfId="2" builtinId="4"/>
  </cellStyles>
  <dxfs count="0"/>
  <tableStyles count="0" defaultTableStyle="TableStyleMedium2" defaultPivotStyle="PivotStyleLight16"/>
  <colors>
    <mruColors>
      <color rgb="FF007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400050</xdr:colOff>
      <xdr:row>3</xdr:row>
      <xdr:rowOff>71157</xdr:rowOff>
    </xdr:to>
    <xdr:sp macro="" textlink="">
      <xdr:nvSpPr>
        <xdr:cNvPr id="3329" name="Picture_x0020_1" descr="Beskrivelse: Beskrivelse: Description: Description: Description: Description: logo.png"/>
        <xdr:cNvSpPr>
          <a:spLocks noChangeAspect="1" noChangeArrowheads="1"/>
        </xdr:cNvSpPr>
      </xdr:nvSpPr>
      <xdr:spPr bwMode="auto">
        <a:xfrm>
          <a:off x="1200150" y="0"/>
          <a:ext cx="4000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44822</xdr:colOff>
      <xdr:row>0</xdr:row>
      <xdr:rowOff>22412</xdr:rowOff>
    </xdr:from>
    <xdr:to>
      <xdr:col>3</xdr:col>
      <xdr:colOff>593910</xdr:colOff>
      <xdr:row>5</xdr:row>
      <xdr:rowOff>162257</xdr:rowOff>
    </xdr:to>
    <xdr:pic>
      <xdr:nvPicPr>
        <xdr:cNvPr id="6" name="Bildobjekt 5" descr="team-sty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2" y="22412"/>
          <a:ext cx="3339353" cy="1148374"/>
        </a:xfrm>
        <a:prstGeom prst="rect">
          <a:avLst/>
        </a:prstGeom>
      </xdr:spPr>
    </xdr:pic>
    <xdr:clientData/>
  </xdr:twoCellAnchor>
  <xdr:twoCellAnchor>
    <xdr:from>
      <xdr:col>16</xdr:col>
      <xdr:colOff>94753</xdr:colOff>
      <xdr:row>0</xdr:row>
      <xdr:rowOff>145677</xdr:rowOff>
    </xdr:from>
    <xdr:to>
      <xdr:col>17</xdr:col>
      <xdr:colOff>489137</xdr:colOff>
      <xdr:row>6</xdr:row>
      <xdr:rowOff>168089</xdr:rowOff>
    </xdr:to>
    <xdr:pic>
      <xdr:nvPicPr>
        <xdr:cNvPr id="7" name="Picture 1" descr="RGB_72dpi_40m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65312" y="145677"/>
          <a:ext cx="1604619" cy="1232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8"/>
  <sheetViews>
    <sheetView tabSelected="1" zoomScale="85" zoomScaleNormal="85" workbookViewId="0">
      <selection activeCell="I15" sqref="I15"/>
    </sheetView>
  </sheetViews>
  <sheetFormatPr defaultColWidth="9.109375" defaultRowHeight="13.8" x14ac:dyDescent="0.25"/>
  <cols>
    <col min="1" max="1" width="4.33203125" style="1" customWidth="1"/>
    <col min="2" max="2" width="10.5546875" style="5" hidden="1" customWidth="1"/>
    <col min="3" max="3" width="37.44140625" style="4" customWidth="1"/>
    <col min="4" max="4" width="18.33203125" style="4" customWidth="1"/>
    <col min="5" max="5" width="7.88671875" style="4" hidden="1" customWidth="1"/>
    <col min="6" max="6" width="9.109375" style="4" hidden="1" customWidth="1"/>
    <col min="7" max="7" width="13.88671875" style="5" bestFit="1" customWidth="1"/>
    <col min="8" max="8" width="14.44140625" style="33" hidden="1" customWidth="1"/>
    <col min="9" max="9" width="14.44140625" style="34" customWidth="1"/>
    <col min="10" max="10" width="13.109375" style="8" bestFit="1" customWidth="1"/>
    <col min="11" max="11" width="8.44140625" style="5" bestFit="1" customWidth="1"/>
    <col min="12" max="12" width="21.44140625" style="5" hidden="1" customWidth="1"/>
    <col min="13" max="13" width="17.33203125" style="5" customWidth="1"/>
    <col min="14" max="14" width="19.33203125" style="9" hidden="1" customWidth="1"/>
    <col min="15" max="15" width="14.109375" style="9" customWidth="1"/>
    <col min="16" max="16" width="17.5546875" style="9" customWidth="1"/>
    <col min="17" max="17" width="18.44140625" style="35" customWidth="1"/>
    <col min="18" max="18" width="12.44140625" style="1" customWidth="1"/>
    <col min="19" max="26" width="9.109375" style="1"/>
    <col min="27" max="16384" width="9.109375" style="11"/>
  </cols>
  <sheetData>
    <row r="1" spans="1:18" x14ac:dyDescent="0.25">
      <c r="B1" s="2"/>
      <c r="C1" s="3"/>
      <c r="D1" s="3"/>
      <c r="H1" s="6"/>
      <c r="I1" s="7"/>
      <c r="Q1" s="10"/>
    </row>
    <row r="2" spans="1:18" x14ac:dyDescent="0.25">
      <c r="H2" s="6"/>
      <c r="I2" s="11"/>
      <c r="Q2" s="10"/>
    </row>
    <row r="3" spans="1:18" x14ac:dyDescent="0.25">
      <c r="H3" s="6"/>
      <c r="I3" s="7"/>
      <c r="Q3" s="10"/>
    </row>
    <row r="4" spans="1:18" x14ac:dyDescent="0.25">
      <c r="H4" s="6"/>
      <c r="I4" s="7"/>
      <c r="Q4" s="10"/>
    </row>
    <row r="5" spans="1:18" x14ac:dyDescent="0.25">
      <c r="H5" s="6"/>
      <c r="I5" s="7"/>
      <c r="Q5" s="10"/>
    </row>
    <row r="6" spans="1:18" x14ac:dyDescent="0.25">
      <c r="H6" s="6"/>
      <c r="I6" s="7"/>
      <c r="Q6" s="10"/>
    </row>
    <row r="7" spans="1:18" ht="39.75" customHeight="1" x14ac:dyDescent="0.75">
      <c r="A7" s="96" t="s">
        <v>67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8" x14ac:dyDescent="0.25">
      <c r="A8" s="39"/>
      <c r="B8" s="13"/>
      <c r="C8" s="13"/>
      <c r="D8" s="13"/>
      <c r="E8" s="13"/>
      <c r="F8" s="13"/>
      <c r="G8" s="13"/>
      <c r="H8" s="36"/>
      <c r="I8" s="37"/>
      <c r="J8" s="36"/>
      <c r="K8" s="13"/>
      <c r="Q8" s="10"/>
    </row>
    <row r="9" spans="1:18" ht="20.399999999999999" x14ac:dyDescent="0.35">
      <c r="A9" s="95" t="s">
        <v>21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1:18" ht="33.6" customHeight="1" x14ac:dyDescent="0.25">
      <c r="A10" s="98" t="s">
        <v>83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1" spans="1:18" ht="20.25" customHeight="1" x14ac:dyDescent="0.35">
      <c r="A11" s="97" t="s">
        <v>69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48" customHeight="1" x14ac:dyDescent="0.25">
      <c r="A12" s="42" t="s">
        <v>58</v>
      </c>
      <c r="B12" s="42" t="s">
        <v>59</v>
      </c>
      <c r="C12" s="43" t="s">
        <v>1</v>
      </c>
      <c r="D12" s="43" t="s">
        <v>20</v>
      </c>
      <c r="E12" s="43" t="s">
        <v>0</v>
      </c>
      <c r="F12" s="43" t="s">
        <v>2</v>
      </c>
      <c r="G12" s="42" t="s">
        <v>62</v>
      </c>
      <c r="H12" s="44" t="s">
        <v>3</v>
      </c>
      <c r="I12" s="94" t="s">
        <v>68</v>
      </c>
      <c r="J12" s="44" t="s">
        <v>60</v>
      </c>
      <c r="K12" s="42" t="s">
        <v>61</v>
      </c>
      <c r="L12" s="42" t="s">
        <v>38</v>
      </c>
      <c r="M12" s="42" t="s">
        <v>79</v>
      </c>
      <c r="N12" s="42" t="s">
        <v>6</v>
      </c>
      <c r="O12" s="42" t="s">
        <v>37</v>
      </c>
      <c r="P12" s="42" t="s">
        <v>80</v>
      </c>
      <c r="Q12" s="42" t="s">
        <v>81</v>
      </c>
      <c r="R12" s="41" t="s">
        <v>82</v>
      </c>
    </row>
    <row r="13" spans="1:18" x14ac:dyDescent="0.25">
      <c r="B13" s="12"/>
      <c r="C13" s="40"/>
      <c r="D13" s="40"/>
      <c r="E13" s="40"/>
      <c r="F13" s="40"/>
      <c r="G13" s="12"/>
      <c r="H13" s="45"/>
      <c r="I13" s="46"/>
      <c r="J13" s="47"/>
      <c r="K13" s="12"/>
      <c r="L13" s="12"/>
      <c r="M13" s="12"/>
      <c r="N13" s="48"/>
      <c r="O13" s="48"/>
      <c r="P13" s="48"/>
      <c r="Q13" s="10"/>
    </row>
    <row r="14" spans="1:18" x14ac:dyDescent="0.25">
      <c r="B14" s="12"/>
      <c r="C14" s="38" t="s">
        <v>22</v>
      </c>
      <c r="D14" s="40"/>
      <c r="E14" s="40"/>
      <c r="F14" s="40"/>
      <c r="G14" s="12"/>
      <c r="H14" s="45"/>
      <c r="I14" s="49"/>
      <c r="J14" s="47"/>
      <c r="K14" s="12"/>
      <c r="L14" s="12"/>
      <c r="M14" s="12"/>
      <c r="N14" s="48"/>
      <c r="O14" s="48"/>
      <c r="P14" s="48"/>
      <c r="Q14" s="10"/>
    </row>
    <row r="15" spans="1:18" x14ac:dyDescent="0.25">
      <c r="A15" s="38">
        <v>1</v>
      </c>
      <c r="B15" s="12">
        <v>167360</v>
      </c>
      <c r="C15" s="38" t="s">
        <v>70</v>
      </c>
      <c r="D15" s="38" t="s">
        <v>52</v>
      </c>
      <c r="E15" s="40">
        <v>20</v>
      </c>
      <c r="F15" s="40">
        <v>12</v>
      </c>
      <c r="G15" s="50">
        <f t="shared" ref="G15:G21" si="0">E15*F15</f>
        <v>240</v>
      </c>
      <c r="H15" s="51">
        <f t="shared" ref="H15:H22" si="1">I15/G15</f>
        <v>0</v>
      </c>
      <c r="I15" s="58">
        <v>0</v>
      </c>
      <c r="J15" s="52">
        <f t="shared" ref="J15:J22" si="2">ROUNDUP(H15,0)</f>
        <v>0</v>
      </c>
      <c r="K15" s="50">
        <f t="shared" ref="K15:K22" si="3">J15*G15</f>
        <v>0</v>
      </c>
      <c r="L15" s="48">
        <v>19.899999999999999</v>
      </c>
      <c r="M15" s="48">
        <f t="shared" ref="M15:M22" si="4">L15*F15</f>
        <v>238.79999999999998</v>
      </c>
      <c r="N15" s="48">
        <v>9.4</v>
      </c>
      <c r="O15" s="60">
        <f t="shared" ref="O15:O22" si="5">N15*1.25*F15</f>
        <v>141</v>
      </c>
      <c r="P15" s="48">
        <f>M15*J15</f>
        <v>0</v>
      </c>
      <c r="Q15" s="61">
        <f t="shared" ref="Q15:Q22" si="6">J15*O15</f>
        <v>0</v>
      </c>
      <c r="R15" s="62">
        <f>Q15/1.25</f>
        <v>0</v>
      </c>
    </row>
    <row r="16" spans="1:18" x14ac:dyDescent="0.25">
      <c r="A16" s="38">
        <v>2</v>
      </c>
      <c r="B16" s="12">
        <v>167216</v>
      </c>
      <c r="C16" s="38" t="s">
        <v>71</v>
      </c>
      <c r="D16" s="38" t="s">
        <v>52</v>
      </c>
      <c r="E16" s="40">
        <v>20</v>
      </c>
      <c r="F16" s="40">
        <v>12</v>
      </c>
      <c r="G16" s="50">
        <f t="shared" si="0"/>
        <v>240</v>
      </c>
      <c r="H16" s="51">
        <f t="shared" si="1"/>
        <v>0</v>
      </c>
      <c r="I16" s="58">
        <v>0</v>
      </c>
      <c r="J16" s="52">
        <f t="shared" si="2"/>
        <v>0</v>
      </c>
      <c r="K16" s="50">
        <f t="shared" si="3"/>
        <v>0</v>
      </c>
      <c r="L16" s="48">
        <v>19.899999999999999</v>
      </c>
      <c r="M16" s="48">
        <f t="shared" si="4"/>
        <v>238.79999999999998</v>
      </c>
      <c r="N16" s="48">
        <v>9.4</v>
      </c>
      <c r="O16" s="60">
        <f t="shared" si="5"/>
        <v>141</v>
      </c>
      <c r="P16" s="48">
        <f t="shared" ref="P16:P65" si="7">M16*J16</f>
        <v>0</v>
      </c>
      <c r="Q16" s="61">
        <f t="shared" si="6"/>
        <v>0</v>
      </c>
      <c r="R16" s="62">
        <f t="shared" ref="R16:R65" si="8">Q16/1.25</f>
        <v>0</v>
      </c>
    </row>
    <row r="17" spans="1:18" x14ac:dyDescent="0.25">
      <c r="A17" s="38">
        <v>3</v>
      </c>
      <c r="B17" s="12">
        <v>167217</v>
      </c>
      <c r="C17" s="38" t="s">
        <v>72</v>
      </c>
      <c r="D17" s="38" t="s">
        <v>52</v>
      </c>
      <c r="E17" s="40">
        <v>20</v>
      </c>
      <c r="F17" s="40">
        <v>12</v>
      </c>
      <c r="G17" s="50">
        <f t="shared" si="0"/>
        <v>240</v>
      </c>
      <c r="H17" s="51">
        <f t="shared" si="1"/>
        <v>0</v>
      </c>
      <c r="I17" s="58">
        <v>0</v>
      </c>
      <c r="J17" s="52">
        <f t="shared" si="2"/>
        <v>0</v>
      </c>
      <c r="K17" s="50">
        <f t="shared" si="3"/>
        <v>0</v>
      </c>
      <c r="L17" s="48">
        <v>19.899999999999999</v>
      </c>
      <c r="M17" s="48">
        <f t="shared" si="4"/>
        <v>238.79999999999998</v>
      </c>
      <c r="N17" s="48">
        <v>9.4</v>
      </c>
      <c r="O17" s="60">
        <f t="shared" si="5"/>
        <v>141</v>
      </c>
      <c r="P17" s="48">
        <f t="shared" si="7"/>
        <v>0</v>
      </c>
      <c r="Q17" s="61">
        <f t="shared" si="6"/>
        <v>0</v>
      </c>
      <c r="R17" s="62">
        <f t="shared" si="8"/>
        <v>0</v>
      </c>
    </row>
    <row r="18" spans="1:18" x14ac:dyDescent="0.25">
      <c r="A18" s="38">
        <v>4</v>
      </c>
      <c r="B18" s="12">
        <v>154489</v>
      </c>
      <c r="C18" s="38" t="s">
        <v>23</v>
      </c>
      <c r="D18" s="38" t="s">
        <v>52</v>
      </c>
      <c r="E18" s="40">
        <v>50</v>
      </c>
      <c r="F18" s="40">
        <v>10</v>
      </c>
      <c r="G18" s="50">
        <f t="shared" si="0"/>
        <v>500</v>
      </c>
      <c r="H18" s="51">
        <f t="shared" si="1"/>
        <v>0</v>
      </c>
      <c r="I18" s="58">
        <v>0</v>
      </c>
      <c r="J18" s="52">
        <f t="shared" si="2"/>
        <v>0</v>
      </c>
      <c r="K18" s="50">
        <f t="shared" si="3"/>
        <v>0</v>
      </c>
      <c r="L18" s="48">
        <v>25.9</v>
      </c>
      <c r="M18" s="48">
        <f t="shared" si="4"/>
        <v>259</v>
      </c>
      <c r="N18" s="48">
        <v>14.2</v>
      </c>
      <c r="O18" s="60">
        <f t="shared" si="5"/>
        <v>177.5</v>
      </c>
      <c r="P18" s="48">
        <f t="shared" si="7"/>
        <v>0</v>
      </c>
      <c r="Q18" s="61">
        <f t="shared" si="6"/>
        <v>0</v>
      </c>
      <c r="R18" s="62">
        <f t="shared" si="8"/>
        <v>0</v>
      </c>
    </row>
    <row r="19" spans="1:18" x14ac:dyDescent="0.25">
      <c r="A19" s="38">
        <v>5</v>
      </c>
      <c r="B19" s="12">
        <v>154493</v>
      </c>
      <c r="C19" s="38" t="s">
        <v>45</v>
      </c>
      <c r="D19" s="38" t="s">
        <v>52</v>
      </c>
      <c r="E19" s="40">
        <v>50</v>
      </c>
      <c r="F19" s="40">
        <v>10</v>
      </c>
      <c r="G19" s="50">
        <f>E19*F19</f>
        <v>500</v>
      </c>
      <c r="H19" s="51">
        <f>I19/G19</f>
        <v>0</v>
      </c>
      <c r="I19" s="58">
        <v>0</v>
      </c>
      <c r="J19" s="52">
        <f>ROUNDUP(H19,0)</f>
        <v>0</v>
      </c>
      <c r="K19" s="50">
        <f>J19*G19</f>
        <v>0</v>
      </c>
      <c r="L19" s="48">
        <v>28.9</v>
      </c>
      <c r="M19" s="48">
        <f>L19*F19</f>
        <v>289</v>
      </c>
      <c r="N19" s="48">
        <v>15.2</v>
      </c>
      <c r="O19" s="60">
        <f>N19*1.25*F19</f>
        <v>190</v>
      </c>
      <c r="P19" s="48">
        <f>M19*J19</f>
        <v>0</v>
      </c>
      <c r="Q19" s="61">
        <f t="shared" si="6"/>
        <v>0</v>
      </c>
      <c r="R19" s="62">
        <f>Q19/1.25</f>
        <v>0</v>
      </c>
    </row>
    <row r="20" spans="1:18" x14ac:dyDescent="0.25">
      <c r="A20" s="38">
        <v>6</v>
      </c>
      <c r="B20" s="12">
        <v>154499</v>
      </c>
      <c r="C20" s="38" t="s">
        <v>54</v>
      </c>
      <c r="D20" s="38" t="s">
        <v>52</v>
      </c>
      <c r="E20" s="40">
        <v>50</v>
      </c>
      <c r="F20" s="40">
        <v>10</v>
      </c>
      <c r="G20" s="50">
        <f>E20*F20</f>
        <v>500</v>
      </c>
      <c r="H20" s="51">
        <f>I20/G20</f>
        <v>0</v>
      </c>
      <c r="I20" s="58">
        <v>0</v>
      </c>
      <c r="J20" s="52">
        <f>ROUNDUP(H20,0)</f>
        <v>0</v>
      </c>
      <c r="K20" s="50">
        <f>J20*G20</f>
        <v>0</v>
      </c>
      <c r="L20" s="48">
        <v>28.9</v>
      </c>
      <c r="M20" s="48">
        <f>L20*F20</f>
        <v>289</v>
      </c>
      <c r="N20" s="48">
        <v>15.2</v>
      </c>
      <c r="O20" s="60">
        <f>N20*1.25*F20</f>
        <v>190</v>
      </c>
      <c r="P20" s="48">
        <f>M20*J20</f>
        <v>0</v>
      </c>
      <c r="Q20" s="61">
        <f t="shared" si="6"/>
        <v>0</v>
      </c>
      <c r="R20" s="62">
        <f>Q20/1.25</f>
        <v>0</v>
      </c>
    </row>
    <row r="21" spans="1:18" x14ac:dyDescent="0.25">
      <c r="A21" s="38">
        <v>7</v>
      </c>
      <c r="B21" s="12">
        <v>159105</v>
      </c>
      <c r="C21" s="38" t="s">
        <v>23</v>
      </c>
      <c r="D21" s="38" t="s">
        <v>53</v>
      </c>
      <c r="E21" s="40">
        <v>80</v>
      </c>
      <c r="F21" s="40">
        <v>28</v>
      </c>
      <c r="G21" s="50">
        <f t="shared" si="0"/>
        <v>2240</v>
      </c>
      <c r="H21" s="51">
        <f t="shared" si="1"/>
        <v>0</v>
      </c>
      <c r="I21" s="58">
        <v>0</v>
      </c>
      <c r="J21" s="52">
        <f t="shared" si="2"/>
        <v>0</v>
      </c>
      <c r="K21" s="50">
        <f t="shared" si="3"/>
        <v>0</v>
      </c>
      <c r="L21" s="48">
        <v>16.899999999999999</v>
      </c>
      <c r="M21" s="48">
        <f t="shared" si="4"/>
        <v>473.19999999999993</v>
      </c>
      <c r="N21" s="48">
        <v>10.1</v>
      </c>
      <c r="O21" s="60">
        <f t="shared" si="5"/>
        <v>353.5</v>
      </c>
      <c r="P21" s="48">
        <f>M21*J21</f>
        <v>0</v>
      </c>
      <c r="Q21" s="61">
        <f t="shared" si="6"/>
        <v>0</v>
      </c>
      <c r="R21" s="62">
        <f t="shared" si="8"/>
        <v>0</v>
      </c>
    </row>
    <row r="22" spans="1:18" x14ac:dyDescent="0.25">
      <c r="A22" s="38">
        <v>8</v>
      </c>
      <c r="B22" s="12">
        <v>165346</v>
      </c>
      <c r="C22" s="38" t="s">
        <v>54</v>
      </c>
      <c r="D22" s="38" t="s">
        <v>53</v>
      </c>
      <c r="E22" s="40">
        <v>80</v>
      </c>
      <c r="F22" s="40">
        <v>28</v>
      </c>
      <c r="G22" s="50">
        <f>E22*F22</f>
        <v>2240</v>
      </c>
      <c r="H22" s="51">
        <f t="shared" si="1"/>
        <v>0</v>
      </c>
      <c r="I22" s="58">
        <v>0</v>
      </c>
      <c r="J22" s="52">
        <f t="shared" si="2"/>
        <v>0</v>
      </c>
      <c r="K22" s="50">
        <f t="shared" si="3"/>
        <v>0</v>
      </c>
      <c r="L22" s="48">
        <v>16.899999999999999</v>
      </c>
      <c r="M22" s="48">
        <f t="shared" si="4"/>
        <v>473.19999999999993</v>
      </c>
      <c r="N22" s="48">
        <v>10.1</v>
      </c>
      <c r="O22" s="60">
        <f t="shared" si="5"/>
        <v>353.5</v>
      </c>
      <c r="P22" s="48">
        <f>M22*J22</f>
        <v>0</v>
      </c>
      <c r="Q22" s="61">
        <f t="shared" si="6"/>
        <v>0</v>
      </c>
      <c r="R22" s="62">
        <f>Q22/1.25</f>
        <v>0</v>
      </c>
    </row>
    <row r="23" spans="1:18" s="14" customFormat="1" x14ac:dyDescent="0.25">
      <c r="A23" s="43"/>
      <c r="B23" s="46"/>
      <c r="C23" s="43"/>
      <c r="D23" s="43"/>
      <c r="E23" s="53"/>
      <c r="F23" s="53"/>
      <c r="G23" s="54"/>
      <c r="H23" s="54"/>
      <c r="I23" s="54"/>
      <c r="J23" s="55"/>
      <c r="K23" s="54"/>
      <c r="L23" s="56"/>
      <c r="M23" s="56"/>
      <c r="N23" s="56"/>
      <c r="O23" s="59"/>
      <c r="P23" s="56"/>
      <c r="Q23" s="63"/>
      <c r="R23" s="64"/>
    </row>
    <row r="24" spans="1:18" s="1" customFormat="1" x14ac:dyDescent="0.25">
      <c r="A24" s="38"/>
      <c r="B24" s="12"/>
      <c r="C24" s="38" t="s">
        <v>51</v>
      </c>
      <c r="D24" s="38"/>
      <c r="E24" s="40"/>
      <c r="F24" s="40"/>
      <c r="G24" s="50"/>
      <c r="H24" s="50"/>
      <c r="I24" s="50" t="s">
        <v>78</v>
      </c>
      <c r="J24" s="52"/>
      <c r="K24" s="50"/>
      <c r="L24" s="48"/>
      <c r="M24" s="48"/>
      <c r="N24" s="48"/>
      <c r="O24" s="60"/>
      <c r="P24" s="48"/>
      <c r="Q24" s="65"/>
      <c r="R24" s="62"/>
    </row>
    <row r="25" spans="1:18" x14ac:dyDescent="0.25">
      <c r="A25" s="38">
        <v>9</v>
      </c>
      <c r="B25" s="12">
        <v>151870</v>
      </c>
      <c r="C25" s="38" t="s">
        <v>73</v>
      </c>
      <c r="D25" s="38" t="s">
        <v>46</v>
      </c>
      <c r="E25" s="40">
        <v>1</v>
      </c>
      <c r="F25" s="40">
        <v>8</v>
      </c>
      <c r="G25" s="50">
        <f>E25*F25*4.8</f>
        <v>38.4</v>
      </c>
      <c r="H25" s="51">
        <f>I25/G25</f>
        <v>0</v>
      </c>
      <c r="I25" s="58">
        <v>0</v>
      </c>
      <c r="J25" s="52">
        <f>ROUNDUP(H25,0)</f>
        <v>0</v>
      </c>
      <c r="K25" s="50">
        <f>J25*G25</f>
        <v>0</v>
      </c>
      <c r="L25" s="48">
        <v>65</v>
      </c>
      <c r="M25" s="48">
        <f>L25*F25</f>
        <v>520</v>
      </c>
      <c r="N25" s="48">
        <v>33.4</v>
      </c>
      <c r="O25" s="60">
        <f>N25*1.25*F25</f>
        <v>334</v>
      </c>
      <c r="P25" s="48">
        <f t="shared" si="7"/>
        <v>0</v>
      </c>
      <c r="Q25" s="61">
        <f>J25*O25</f>
        <v>0</v>
      </c>
      <c r="R25" s="62">
        <f t="shared" si="8"/>
        <v>0</v>
      </c>
    </row>
    <row r="26" spans="1:18" x14ac:dyDescent="0.25">
      <c r="A26" s="38">
        <v>10</v>
      </c>
      <c r="B26" s="12">
        <v>104108</v>
      </c>
      <c r="C26" s="38" t="s">
        <v>49</v>
      </c>
      <c r="D26" s="38" t="s">
        <v>46</v>
      </c>
      <c r="E26" s="40">
        <v>1</v>
      </c>
      <c r="F26" s="40">
        <v>6</v>
      </c>
      <c r="G26" s="50">
        <f>E26*F26*5</f>
        <v>30</v>
      </c>
      <c r="H26" s="51">
        <f>I26/G26</f>
        <v>0</v>
      </c>
      <c r="I26" s="58">
        <v>0</v>
      </c>
      <c r="J26" s="52">
        <f>ROUNDUP(H26,0)</f>
        <v>0</v>
      </c>
      <c r="K26" s="50">
        <f>J26*G26</f>
        <v>0</v>
      </c>
      <c r="L26" s="48">
        <v>89.9</v>
      </c>
      <c r="M26" s="48">
        <f>L26*F26</f>
        <v>539.40000000000009</v>
      </c>
      <c r="N26" s="48">
        <v>68</v>
      </c>
      <c r="O26" s="60">
        <f>N26*1.25*F26</f>
        <v>510</v>
      </c>
      <c r="P26" s="48">
        <f>M26*J26</f>
        <v>0</v>
      </c>
      <c r="Q26" s="61">
        <f>J26*O26</f>
        <v>0</v>
      </c>
      <c r="R26" s="62">
        <f>Q26/1.25</f>
        <v>0</v>
      </c>
    </row>
    <row r="27" spans="1:18" x14ac:dyDescent="0.25">
      <c r="A27" s="38">
        <v>11</v>
      </c>
      <c r="B27" s="12">
        <v>5041</v>
      </c>
      <c r="C27" s="38" t="s">
        <v>50</v>
      </c>
      <c r="D27" s="38" t="s">
        <v>47</v>
      </c>
      <c r="E27" s="40">
        <v>1</v>
      </c>
      <c r="F27" s="40">
        <v>15</v>
      </c>
      <c r="G27" s="50">
        <f>E27*F27*8</f>
        <v>120</v>
      </c>
      <c r="H27" s="51">
        <f>I27/G27</f>
        <v>0</v>
      </c>
      <c r="I27" s="58">
        <v>0</v>
      </c>
      <c r="J27" s="52">
        <f>ROUNDUP(H27,0)</f>
        <v>0</v>
      </c>
      <c r="K27" s="50">
        <f>J27*G27</f>
        <v>0</v>
      </c>
      <c r="L27" s="48">
        <v>49.9</v>
      </c>
      <c r="M27" s="48">
        <f>L27*F27</f>
        <v>748.5</v>
      </c>
      <c r="N27" s="48">
        <v>24.4</v>
      </c>
      <c r="O27" s="60">
        <f>N27*1.25*F27</f>
        <v>457.5</v>
      </c>
      <c r="P27" s="48">
        <f>M27*J27</f>
        <v>0</v>
      </c>
      <c r="Q27" s="61">
        <f>J27*O27</f>
        <v>0</v>
      </c>
      <c r="R27" s="62">
        <f>Q27/1.25</f>
        <v>0</v>
      </c>
    </row>
    <row r="28" spans="1:18" x14ac:dyDescent="0.25">
      <c r="A28" s="38">
        <v>12</v>
      </c>
      <c r="B28" s="12">
        <v>169382</v>
      </c>
      <c r="C28" s="38" t="s">
        <v>48</v>
      </c>
      <c r="D28" s="38" t="s">
        <v>47</v>
      </c>
      <c r="E28" s="40">
        <v>1</v>
      </c>
      <c r="F28" s="40">
        <v>4</v>
      </c>
      <c r="G28" s="50">
        <f>E28*F28*50</f>
        <v>200</v>
      </c>
      <c r="H28" s="51">
        <f>I28/G28</f>
        <v>0</v>
      </c>
      <c r="I28" s="58">
        <v>0</v>
      </c>
      <c r="J28" s="52">
        <f>ROUNDUP(H28,0)</f>
        <v>0</v>
      </c>
      <c r="K28" s="50">
        <f>J28*G28</f>
        <v>0</v>
      </c>
      <c r="L28" s="48">
        <v>139.9</v>
      </c>
      <c r="M28" s="48">
        <f>L28*F28</f>
        <v>559.6</v>
      </c>
      <c r="N28" s="48">
        <v>99</v>
      </c>
      <c r="O28" s="60">
        <f>N28*1.25*F28</f>
        <v>495</v>
      </c>
      <c r="P28" s="48">
        <f>M28*J28</f>
        <v>0</v>
      </c>
      <c r="Q28" s="61">
        <f>J28*O28</f>
        <v>0</v>
      </c>
      <c r="R28" s="62">
        <f>Q28/1.25</f>
        <v>0</v>
      </c>
    </row>
    <row r="29" spans="1:18" x14ac:dyDescent="0.25">
      <c r="A29" s="38"/>
      <c r="B29" s="12"/>
      <c r="C29" s="38"/>
      <c r="D29" s="38"/>
      <c r="E29" s="40"/>
      <c r="F29" s="40"/>
      <c r="G29" s="50"/>
      <c r="H29" s="51"/>
      <c r="I29" s="50"/>
      <c r="J29" s="52"/>
      <c r="K29" s="50"/>
      <c r="L29" s="48"/>
      <c r="M29" s="48"/>
      <c r="N29" s="48"/>
      <c r="O29" s="60"/>
      <c r="P29" s="48"/>
      <c r="Q29" s="65"/>
      <c r="R29" s="62"/>
    </row>
    <row r="30" spans="1:18" x14ac:dyDescent="0.25">
      <c r="A30" s="38"/>
      <c r="B30" s="12"/>
      <c r="C30" s="38"/>
      <c r="D30" s="38"/>
      <c r="E30" s="40"/>
      <c r="F30" s="40"/>
      <c r="G30" s="50"/>
      <c r="H30" s="51"/>
      <c r="I30" s="49"/>
      <c r="J30" s="52"/>
      <c r="K30" s="50"/>
      <c r="L30" s="48"/>
      <c r="M30" s="48"/>
      <c r="N30" s="48"/>
      <c r="O30" s="60"/>
      <c r="P30" s="48"/>
      <c r="Q30" s="61"/>
      <c r="R30" s="62"/>
    </row>
    <row r="31" spans="1:18" s="1" customFormat="1" x14ac:dyDescent="0.25">
      <c r="A31" s="38"/>
      <c r="B31" s="12"/>
      <c r="C31" s="38" t="s">
        <v>7</v>
      </c>
      <c r="D31" s="38"/>
      <c r="E31" s="40"/>
      <c r="F31" s="40"/>
      <c r="G31" s="12"/>
      <c r="H31" s="45"/>
      <c r="I31" s="49"/>
      <c r="J31" s="52"/>
      <c r="K31" s="12"/>
      <c r="L31" s="12"/>
      <c r="M31" s="48"/>
      <c r="N31" s="48"/>
      <c r="O31" s="60"/>
      <c r="P31" s="48"/>
      <c r="Q31" s="65"/>
      <c r="R31" s="62"/>
    </row>
    <row r="32" spans="1:18" x14ac:dyDescent="0.25">
      <c r="A32" s="38">
        <v>13</v>
      </c>
      <c r="B32" s="12">
        <v>160858</v>
      </c>
      <c r="C32" s="38" t="s">
        <v>10</v>
      </c>
      <c r="D32" s="38" t="s">
        <v>4</v>
      </c>
      <c r="E32" s="40">
        <v>10</v>
      </c>
      <c r="F32" s="40">
        <v>20</v>
      </c>
      <c r="G32" s="50">
        <f>E32*F32</f>
        <v>200</v>
      </c>
      <c r="H32" s="51">
        <f>I32/G32</f>
        <v>0</v>
      </c>
      <c r="I32" s="58">
        <v>0</v>
      </c>
      <c r="J32" s="52">
        <f>ROUNDUP(H32,0)</f>
        <v>0</v>
      </c>
      <c r="K32" s="50">
        <f>J32*G32</f>
        <v>0</v>
      </c>
      <c r="L32" s="48">
        <v>19.899999999999999</v>
      </c>
      <c r="M32" s="48">
        <f>L32*F32</f>
        <v>398</v>
      </c>
      <c r="N32" s="48">
        <v>11.7</v>
      </c>
      <c r="O32" s="60">
        <f>N32*1.25*F32</f>
        <v>292.5</v>
      </c>
      <c r="P32" s="48">
        <f t="shared" si="7"/>
        <v>0</v>
      </c>
      <c r="Q32" s="61">
        <f>J32*O32</f>
        <v>0</v>
      </c>
      <c r="R32" s="62">
        <f t="shared" si="8"/>
        <v>0</v>
      </c>
    </row>
    <row r="33" spans="1:18" x14ac:dyDescent="0.25">
      <c r="A33" s="38">
        <v>14</v>
      </c>
      <c r="B33" s="12">
        <v>167612</v>
      </c>
      <c r="C33" s="38" t="s">
        <v>17</v>
      </c>
      <c r="D33" s="38" t="s">
        <v>5</v>
      </c>
      <c r="E33" s="40">
        <v>30</v>
      </c>
      <c r="F33" s="40">
        <v>16</v>
      </c>
      <c r="G33" s="50">
        <f>E33*F33</f>
        <v>480</v>
      </c>
      <c r="H33" s="51">
        <f>I33/G33</f>
        <v>0</v>
      </c>
      <c r="I33" s="58">
        <v>0</v>
      </c>
      <c r="J33" s="52">
        <f>ROUNDUP(H33,0)</f>
        <v>0</v>
      </c>
      <c r="K33" s="50">
        <f>J33*G33</f>
        <v>0</v>
      </c>
      <c r="L33" s="48">
        <v>22.9</v>
      </c>
      <c r="M33" s="48">
        <f>L33*F33</f>
        <v>366.4</v>
      </c>
      <c r="N33" s="48">
        <v>13.6</v>
      </c>
      <c r="O33" s="60">
        <f>N33*1.25*F33</f>
        <v>272</v>
      </c>
      <c r="P33" s="48">
        <f t="shared" si="7"/>
        <v>0</v>
      </c>
      <c r="Q33" s="61">
        <f>J33*O33</f>
        <v>0</v>
      </c>
      <c r="R33" s="62">
        <f>Q33/1.25</f>
        <v>0</v>
      </c>
    </row>
    <row r="34" spans="1:18" x14ac:dyDescent="0.25">
      <c r="A34" s="38">
        <v>15</v>
      </c>
      <c r="B34" s="12">
        <v>155014</v>
      </c>
      <c r="C34" s="38" t="s">
        <v>24</v>
      </c>
      <c r="D34" s="38" t="s">
        <v>4</v>
      </c>
      <c r="E34" s="40">
        <v>30</v>
      </c>
      <c r="F34" s="40">
        <v>24</v>
      </c>
      <c r="G34" s="50">
        <f>E34*F34</f>
        <v>720</v>
      </c>
      <c r="H34" s="51">
        <f>I34/G34</f>
        <v>0</v>
      </c>
      <c r="I34" s="58">
        <v>0</v>
      </c>
      <c r="J34" s="52">
        <f>ROUNDUP(H34,0)</f>
        <v>0</v>
      </c>
      <c r="K34" s="50">
        <f>J34*G34</f>
        <v>0</v>
      </c>
      <c r="L34" s="48">
        <v>22.9</v>
      </c>
      <c r="M34" s="48">
        <f>L34*F34</f>
        <v>549.59999999999991</v>
      </c>
      <c r="N34" s="48">
        <v>12.9</v>
      </c>
      <c r="O34" s="60">
        <f>N34*1.25*F34</f>
        <v>387</v>
      </c>
      <c r="P34" s="48">
        <f t="shared" si="7"/>
        <v>0</v>
      </c>
      <c r="Q34" s="61">
        <f>J34*O34</f>
        <v>0</v>
      </c>
      <c r="R34" s="62">
        <f t="shared" si="8"/>
        <v>0</v>
      </c>
    </row>
    <row r="35" spans="1:18" x14ac:dyDescent="0.25">
      <c r="A35" s="38">
        <v>16</v>
      </c>
      <c r="B35" s="12">
        <v>101076</v>
      </c>
      <c r="C35" s="38" t="s">
        <v>16</v>
      </c>
      <c r="D35" s="38" t="s">
        <v>5</v>
      </c>
      <c r="E35" s="40">
        <v>80</v>
      </c>
      <c r="F35" s="40">
        <v>24</v>
      </c>
      <c r="G35" s="50">
        <f>E35*F35</f>
        <v>1920</v>
      </c>
      <c r="H35" s="51">
        <f>I35/G35</f>
        <v>0</v>
      </c>
      <c r="I35" s="58">
        <v>0</v>
      </c>
      <c r="J35" s="52">
        <f>ROUNDUP(H35,0)</f>
        <v>0</v>
      </c>
      <c r="K35" s="50">
        <f>J35*G35</f>
        <v>0</v>
      </c>
      <c r="L35" s="48">
        <v>22.9</v>
      </c>
      <c r="M35" s="48">
        <f>L35*F35</f>
        <v>549.59999999999991</v>
      </c>
      <c r="N35" s="48">
        <v>12.4</v>
      </c>
      <c r="O35" s="60">
        <f>N35*1.25*F35</f>
        <v>372</v>
      </c>
      <c r="P35" s="48">
        <f t="shared" si="7"/>
        <v>0</v>
      </c>
      <c r="Q35" s="61">
        <f>J35*O35</f>
        <v>0</v>
      </c>
      <c r="R35" s="62">
        <f t="shared" si="8"/>
        <v>0</v>
      </c>
    </row>
    <row r="36" spans="1:18" s="1" customFormat="1" x14ac:dyDescent="0.25">
      <c r="A36" s="38"/>
      <c r="B36" s="12"/>
      <c r="C36" s="38"/>
      <c r="D36" s="38"/>
      <c r="E36" s="40"/>
      <c r="F36" s="40"/>
      <c r="G36" s="12"/>
      <c r="H36" s="45"/>
      <c r="I36" s="49"/>
      <c r="J36" s="52"/>
      <c r="K36" s="12"/>
      <c r="L36" s="12"/>
      <c r="M36" s="48"/>
      <c r="N36" s="48"/>
      <c r="O36" s="60"/>
      <c r="P36" s="48"/>
      <c r="Q36" s="65"/>
      <c r="R36" s="62">
        <f t="shared" si="8"/>
        <v>0</v>
      </c>
    </row>
    <row r="37" spans="1:18" s="1" customFormat="1" x14ac:dyDescent="0.25">
      <c r="A37" s="38"/>
      <c r="B37" s="12"/>
      <c r="C37" s="38" t="s">
        <v>8</v>
      </c>
      <c r="D37" s="38"/>
      <c r="E37" s="40"/>
      <c r="F37" s="40"/>
      <c r="G37" s="12"/>
      <c r="H37" s="45"/>
      <c r="I37" s="49"/>
      <c r="J37" s="52"/>
      <c r="K37" s="12"/>
      <c r="L37" s="12"/>
      <c r="M37" s="48"/>
      <c r="N37" s="48"/>
      <c r="O37" s="60"/>
      <c r="P37" s="48"/>
      <c r="Q37" s="65"/>
      <c r="R37" s="62">
        <f t="shared" si="8"/>
        <v>0</v>
      </c>
    </row>
    <row r="38" spans="1:18" x14ac:dyDescent="0.25">
      <c r="A38" s="38">
        <v>17</v>
      </c>
      <c r="B38" s="12">
        <v>167959</v>
      </c>
      <c r="C38" s="38" t="s">
        <v>74</v>
      </c>
      <c r="D38" s="38" t="s">
        <v>4</v>
      </c>
      <c r="E38" s="40">
        <v>10</v>
      </c>
      <c r="F38" s="40">
        <v>16</v>
      </c>
      <c r="G38" s="50">
        <f>E38*F38</f>
        <v>160</v>
      </c>
      <c r="H38" s="51">
        <f t="shared" ref="H38:H44" si="9">I38/G38</f>
        <v>0</v>
      </c>
      <c r="I38" s="58">
        <v>0</v>
      </c>
      <c r="J38" s="52">
        <f t="shared" ref="J38:J44" si="10">ROUNDUP(H38,0)</f>
        <v>0</v>
      </c>
      <c r="K38" s="50">
        <f t="shared" ref="K38:K44" si="11">J38*G38</f>
        <v>0</v>
      </c>
      <c r="L38" s="48">
        <v>24.9</v>
      </c>
      <c r="M38" s="48">
        <f t="shared" ref="M38:M44" si="12">L38*F38</f>
        <v>398.4</v>
      </c>
      <c r="N38" s="48">
        <v>14</v>
      </c>
      <c r="O38" s="60">
        <f t="shared" ref="O38:O44" si="13">N38*1.25*F38</f>
        <v>280</v>
      </c>
      <c r="P38" s="48">
        <f t="shared" si="7"/>
        <v>0</v>
      </c>
      <c r="Q38" s="61">
        <f t="shared" ref="Q38:Q44" si="14">J38*O38</f>
        <v>0</v>
      </c>
      <c r="R38" s="62">
        <f t="shared" si="8"/>
        <v>0</v>
      </c>
    </row>
    <row r="39" spans="1:18" x14ac:dyDescent="0.25">
      <c r="A39" s="38">
        <v>18</v>
      </c>
      <c r="B39" s="12">
        <v>167962</v>
      </c>
      <c r="C39" s="38" t="s">
        <v>25</v>
      </c>
      <c r="D39" s="38" t="s">
        <v>4</v>
      </c>
      <c r="E39" s="40">
        <v>50</v>
      </c>
      <c r="F39" s="40">
        <v>16</v>
      </c>
      <c r="G39" s="50">
        <f t="shared" ref="G39:G44" si="15">E39*F39</f>
        <v>800</v>
      </c>
      <c r="H39" s="51">
        <f t="shared" si="9"/>
        <v>0</v>
      </c>
      <c r="I39" s="58">
        <v>0</v>
      </c>
      <c r="J39" s="52">
        <f t="shared" si="10"/>
        <v>0</v>
      </c>
      <c r="K39" s="50">
        <f t="shared" si="11"/>
        <v>0</v>
      </c>
      <c r="L39" s="48">
        <v>39.9</v>
      </c>
      <c r="M39" s="48">
        <f t="shared" si="12"/>
        <v>638.4</v>
      </c>
      <c r="N39" s="48">
        <v>23.7</v>
      </c>
      <c r="O39" s="60">
        <f t="shared" si="13"/>
        <v>474</v>
      </c>
      <c r="P39" s="48">
        <f t="shared" si="7"/>
        <v>0</v>
      </c>
      <c r="Q39" s="61">
        <f t="shared" si="14"/>
        <v>0</v>
      </c>
      <c r="R39" s="62">
        <f t="shared" si="8"/>
        <v>0</v>
      </c>
    </row>
    <row r="40" spans="1:18" x14ac:dyDescent="0.25">
      <c r="A40" s="38">
        <v>19</v>
      </c>
      <c r="B40" s="12">
        <v>167954</v>
      </c>
      <c r="C40" s="38" t="s">
        <v>15</v>
      </c>
      <c r="D40" s="38" t="s">
        <v>4</v>
      </c>
      <c r="E40" s="40">
        <v>50</v>
      </c>
      <c r="F40" s="40">
        <v>10</v>
      </c>
      <c r="G40" s="50">
        <f t="shared" si="15"/>
        <v>500</v>
      </c>
      <c r="H40" s="51">
        <f t="shared" si="9"/>
        <v>0</v>
      </c>
      <c r="I40" s="58">
        <v>0</v>
      </c>
      <c r="J40" s="52">
        <f t="shared" si="10"/>
        <v>0</v>
      </c>
      <c r="K40" s="50">
        <f t="shared" si="11"/>
        <v>0</v>
      </c>
      <c r="L40" s="48">
        <v>39.9</v>
      </c>
      <c r="M40" s="48">
        <f t="shared" si="12"/>
        <v>399</v>
      </c>
      <c r="N40" s="48">
        <v>23.7</v>
      </c>
      <c r="O40" s="60">
        <f t="shared" si="13"/>
        <v>296.25</v>
      </c>
      <c r="P40" s="48">
        <f t="shared" si="7"/>
        <v>0</v>
      </c>
      <c r="Q40" s="61">
        <f t="shared" si="14"/>
        <v>0</v>
      </c>
      <c r="R40" s="62">
        <f t="shared" si="8"/>
        <v>0</v>
      </c>
    </row>
    <row r="41" spans="1:18" x14ac:dyDescent="0.25">
      <c r="A41" s="38">
        <v>20</v>
      </c>
      <c r="B41" s="12">
        <v>167956</v>
      </c>
      <c r="C41" s="38" t="s">
        <v>26</v>
      </c>
      <c r="D41" s="38" t="s">
        <v>4</v>
      </c>
      <c r="E41" s="40">
        <v>50</v>
      </c>
      <c r="F41" s="40">
        <v>14</v>
      </c>
      <c r="G41" s="50">
        <f>E41*F41</f>
        <v>700</v>
      </c>
      <c r="H41" s="51">
        <f t="shared" si="9"/>
        <v>0</v>
      </c>
      <c r="I41" s="58">
        <v>0</v>
      </c>
      <c r="J41" s="52">
        <f t="shared" si="10"/>
        <v>0</v>
      </c>
      <c r="K41" s="50">
        <f t="shared" si="11"/>
        <v>0</v>
      </c>
      <c r="L41" s="48">
        <v>37.9</v>
      </c>
      <c r="M41" s="48">
        <f t="shared" si="12"/>
        <v>530.6</v>
      </c>
      <c r="N41" s="48">
        <v>22.2</v>
      </c>
      <c r="O41" s="60">
        <f t="shared" si="13"/>
        <v>388.5</v>
      </c>
      <c r="P41" s="48">
        <f t="shared" si="7"/>
        <v>0</v>
      </c>
      <c r="Q41" s="61">
        <f t="shared" si="14"/>
        <v>0</v>
      </c>
      <c r="R41" s="62">
        <f t="shared" si="8"/>
        <v>0</v>
      </c>
    </row>
    <row r="42" spans="1:18" x14ac:dyDescent="0.25">
      <c r="A42" s="38">
        <v>21</v>
      </c>
      <c r="B42" s="12">
        <v>168349</v>
      </c>
      <c r="C42" s="38" t="s">
        <v>55</v>
      </c>
      <c r="D42" s="38" t="s">
        <v>5</v>
      </c>
      <c r="E42" s="40">
        <v>100</v>
      </c>
      <c r="F42" s="40">
        <v>5</v>
      </c>
      <c r="G42" s="50">
        <f t="shared" si="15"/>
        <v>500</v>
      </c>
      <c r="H42" s="51">
        <f t="shared" si="9"/>
        <v>0</v>
      </c>
      <c r="I42" s="58">
        <v>0</v>
      </c>
      <c r="J42" s="52">
        <f t="shared" si="10"/>
        <v>0</v>
      </c>
      <c r="K42" s="50">
        <f t="shared" si="11"/>
        <v>0</v>
      </c>
      <c r="L42" s="48">
        <v>49.9</v>
      </c>
      <c r="M42" s="48">
        <f t="shared" si="12"/>
        <v>249.5</v>
      </c>
      <c r="N42" s="48">
        <v>27.4</v>
      </c>
      <c r="O42" s="60">
        <f t="shared" si="13"/>
        <v>171.25</v>
      </c>
      <c r="P42" s="48">
        <f t="shared" si="7"/>
        <v>0</v>
      </c>
      <c r="Q42" s="61">
        <f t="shared" si="14"/>
        <v>0</v>
      </c>
      <c r="R42" s="62">
        <f t="shared" si="8"/>
        <v>0</v>
      </c>
    </row>
    <row r="43" spans="1:18" x14ac:dyDescent="0.25">
      <c r="A43" s="38">
        <v>22</v>
      </c>
      <c r="B43" s="12">
        <v>168347</v>
      </c>
      <c r="C43" s="38" t="s">
        <v>27</v>
      </c>
      <c r="D43" s="38" t="s">
        <v>5</v>
      </c>
      <c r="E43" s="40">
        <v>100</v>
      </c>
      <c r="F43" s="40">
        <v>13</v>
      </c>
      <c r="G43" s="50">
        <f t="shared" si="15"/>
        <v>1300</v>
      </c>
      <c r="H43" s="51">
        <f t="shared" si="9"/>
        <v>0</v>
      </c>
      <c r="I43" s="58">
        <v>0</v>
      </c>
      <c r="J43" s="52">
        <f t="shared" si="10"/>
        <v>0</v>
      </c>
      <c r="K43" s="50">
        <f t="shared" si="11"/>
        <v>0</v>
      </c>
      <c r="L43" s="48">
        <v>38.9</v>
      </c>
      <c r="M43" s="48">
        <f t="shared" si="12"/>
        <v>505.7</v>
      </c>
      <c r="N43" s="48">
        <v>21.9</v>
      </c>
      <c r="O43" s="60">
        <f t="shared" si="13"/>
        <v>355.875</v>
      </c>
      <c r="P43" s="48">
        <f t="shared" si="7"/>
        <v>0</v>
      </c>
      <c r="Q43" s="61">
        <f t="shared" si="14"/>
        <v>0</v>
      </c>
      <c r="R43" s="62">
        <f t="shared" si="8"/>
        <v>0</v>
      </c>
    </row>
    <row r="44" spans="1:18" x14ac:dyDescent="0.25">
      <c r="A44" s="38">
        <v>23</v>
      </c>
      <c r="B44" s="12">
        <v>167952</v>
      </c>
      <c r="C44" s="38" t="s">
        <v>27</v>
      </c>
      <c r="D44" s="38" t="s">
        <v>5</v>
      </c>
      <c r="E44" s="40">
        <v>50</v>
      </c>
      <c r="F44" s="40">
        <v>12</v>
      </c>
      <c r="G44" s="50">
        <f t="shared" si="15"/>
        <v>600</v>
      </c>
      <c r="H44" s="51">
        <f t="shared" si="9"/>
        <v>0</v>
      </c>
      <c r="I44" s="58">
        <v>0</v>
      </c>
      <c r="J44" s="52">
        <f t="shared" si="10"/>
        <v>0</v>
      </c>
      <c r="K44" s="50">
        <f t="shared" si="11"/>
        <v>0</v>
      </c>
      <c r="L44" s="48">
        <v>26.9</v>
      </c>
      <c r="M44" s="48">
        <f t="shared" si="12"/>
        <v>322.79999999999995</v>
      </c>
      <c r="N44" s="48">
        <v>16.399999999999999</v>
      </c>
      <c r="O44" s="60">
        <f t="shared" si="13"/>
        <v>246</v>
      </c>
      <c r="P44" s="48">
        <f t="shared" si="7"/>
        <v>0</v>
      </c>
      <c r="Q44" s="61">
        <f t="shared" si="14"/>
        <v>0</v>
      </c>
      <c r="R44" s="62">
        <f t="shared" si="8"/>
        <v>0</v>
      </c>
    </row>
    <row r="45" spans="1:18" s="1" customFormat="1" x14ac:dyDescent="0.25">
      <c r="B45" s="12"/>
      <c r="C45" s="38"/>
      <c r="D45" s="38"/>
      <c r="E45" s="40"/>
      <c r="F45" s="40"/>
      <c r="G45" s="50"/>
      <c r="H45" s="47"/>
      <c r="I45" s="57"/>
      <c r="J45" s="52"/>
      <c r="K45" s="50"/>
      <c r="L45" s="48"/>
      <c r="M45" s="48"/>
      <c r="N45" s="48"/>
      <c r="O45" s="60"/>
      <c r="P45" s="48"/>
      <c r="Q45" s="65"/>
      <c r="R45" s="62">
        <f t="shared" si="8"/>
        <v>0</v>
      </c>
    </row>
    <row r="46" spans="1:18" s="1" customFormat="1" x14ac:dyDescent="0.25">
      <c r="A46" s="38"/>
      <c r="B46" s="12"/>
      <c r="C46" s="38" t="s">
        <v>9</v>
      </c>
      <c r="D46" s="38"/>
      <c r="E46" s="40"/>
      <c r="F46" s="40"/>
      <c r="G46" s="12"/>
      <c r="H46" s="45"/>
      <c r="I46" s="49"/>
      <c r="J46" s="52"/>
      <c r="K46" s="12"/>
      <c r="L46" s="12"/>
      <c r="M46" s="48"/>
      <c r="N46" s="48"/>
      <c r="O46" s="60"/>
      <c r="P46" s="48"/>
      <c r="Q46" s="65"/>
      <c r="R46" s="62">
        <f t="shared" si="8"/>
        <v>0</v>
      </c>
    </row>
    <row r="47" spans="1:18" x14ac:dyDescent="0.25">
      <c r="A47" s="38">
        <v>24</v>
      </c>
      <c r="B47" s="12">
        <v>167282</v>
      </c>
      <c r="C47" s="38" t="s">
        <v>28</v>
      </c>
      <c r="D47" s="38" t="s">
        <v>4</v>
      </c>
      <c r="E47" s="40">
        <v>50</v>
      </c>
      <c r="F47" s="40">
        <v>10</v>
      </c>
      <c r="G47" s="50">
        <f t="shared" ref="G47:G54" si="16">E47*F47</f>
        <v>500</v>
      </c>
      <c r="H47" s="51">
        <f t="shared" ref="H47:H53" si="17">I47/G47</f>
        <v>0</v>
      </c>
      <c r="I47" s="58">
        <v>0</v>
      </c>
      <c r="J47" s="52">
        <f t="shared" ref="J47:J57" si="18">ROUNDUP(H47,0)</f>
        <v>0</v>
      </c>
      <c r="K47" s="50">
        <f t="shared" ref="K47:K57" si="19">J47*G47</f>
        <v>0</v>
      </c>
      <c r="L47" s="48">
        <v>29.9</v>
      </c>
      <c r="M47" s="48">
        <f t="shared" ref="M47:M55" si="20">L47*F47</f>
        <v>299</v>
      </c>
      <c r="N47" s="48">
        <v>16.399999999999999</v>
      </c>
      <c r="O47" s="60">
        <f t="shared" ref="O47:O57" si="21">N47*1.25*F47</f>
        <v>205</v>
      </c>
      <c r="P47" s="48">
        <f t="shared" si="7"/>
        <v>0</v>
      </c>
      <c r="Q47" s="61">
        <f t="shared" ref="Q47:Q59" si="22">J47*O47</f>
        <v>0</v>
      </c>
      <c r="R47" s="62">
        <f t="shared" si="8"/>
        <v>0</v>
      </c>
    </row>
    <row r="48" spans="1:18" x14ac:dyDescent="0.25">
      <c r="A48" s="38">
        <v>25</v>
      </c>
      <c r="B48" s="12">
        <v>167283</v>
      </c>
      <c r="C48" s="38" t="s">
        <v>29</v>
      </c>
      <c r="D48" s="38" t="s">
        <v>4</v>
      </c>
      <c r="E48" s="40">
        <v>50</v>
      </c>
      <c r="F48" s="40">
        <v>10</v>
      </c>
      <c r="G48" s="50">
        <f t="shared" si="16"/>
        <v>500</v>
      </c>
      <c r="H48" s="51">
        <f t="shared" si="17"/>
        <v>0</v>
      </c>
      <c r="I48" s="58">
        <v>0</v>
      </c>
      <c r="J48" s="52">
        <f t="shared" si="18"/>
        <v>0</v>
      </c>
      <c r="K48" s="50">
        <f t="shared" si="19"/>
        <v>0</v>
      </c>
      <c r="L48" s="48">
        <v>29.9</v>
      </c>
      <c r="M48" s="48">
        <f t="shared" si="20"/>
        <v>299</v>
      </c>
      <c r="N48" s="48">
        <v>16.399999999999999</v>
      </c>
      <c r="O48" s="60">
        <f t="shared" si="21"/>
        <v>205</v>
      </c>
      <c r="P48" s="48">
        <f t="shared" si="7"/>
        <v>0</v>
      </c>
      <c r="Q48" s="61">
        <f t="shared" si="22"/>
        <v>0</v>
      </c>
      <c r="R48" s="62">
        <f t="shared" si="8"/>
        <v>0</v>
      </c>
    </row>
    <row r="49" spans="1:18" x14ac:dyDescent="0.25">
      <c r="A49" s="38">
        <v>26</v>
      </c>
      <c r="B49" s="12">
        <v>167284</v>
      </c>
      <c r="C49" s="38" t="s">
        <v>30</v>
      </c>
      <c r="D49" s="38" t="s">
        <v>4</v>
      </c>
      <c r="E49" s="40">
        <v>50</v>
      </c>
      <c r="F49" s="40">
        <v>10</v>
      </c>
      <c r="G49" s="50">
        <f t="shared" si="16"/>
        <v>500</v>
      </c>
      <c r="H49" s="51">
        <f t="shared" si="17"/>
        <v>0</v>
      </c>
      <c r="I49" s="58">
        <v>0</v>
      </c>
      <c r="J49" s="52">
        <f t="shared" si="18"/>
        <v>0</v>
      </c>
      <c r="K49" s="50">
        <f t="shared" si="19"/>
        <v>0</v>
      </c>
      <c r="L49" s="48">
        <v>29.9</v>
      </c>
      <c r="M49" s="48">
        <f t="shared" si="20"/>
        <v>299</v>
      </c>
      <c r="N49" s="48">
        <v>16.399999999999999</v>
      </c>
      <c r="O49" s="60">
        <f t="shared" si="21"/>
        <v>205</v>
      </c>
      <c r="P49" s="48">
        <f t="shared" si="7"/>
        <v>0</v>
      </c>
      <c r="Q49" s="61">
        <f t="shared" si="22"/>
        <v>0</v>
      </c>
      <c r="R49" s="62">
        <f t="shared" si="8"/>
        <v>0</v>
      </c>
    </row>
    <row r="50" spans="1:18" x14ac:dyDescent="0.25">
      <c r="A50" s="38">
        <v>27</v>
      </c>
      <c r="B50" s="12">
        <v>111278</v>
      </c>
      <c r="C50" s="38" t="s">
        <v>19</v>
      </c>
      <c r="D50" s="38" t="s">
        <v>5</v>
      </c>
      <c r="E50" s="40">
        <v>250</v>
      </c>
      <c r="F50" s="40">
        <v>1</v>
      </c>
      <c r="G50" s="50">
        <f>E50*F50</f>
        <v>250</v>
      </c>
      <c r="H50" s="51">
        <f>I50/G50</f>
        <v>0</v>
      </c>
      <c r="I50" s="58">
        <v>0</v>
      </c>
      <c r="J50" s="52">
        <f>ROUNDUP(H50,0)</f>
        <v>0</v>
      </c>
      <c r="K50" s="50">
        <f>J50*G50</f>
        <v>0</v>
      </c>
      <c r="L50" s="48">
        <v>499</v>
      </c>
      <c r="M50" s="48">
        <f>L50*F50</f>
        <v>499</v>
      </c>
      <c r="N50" s="48">
        <v>265</v>
      </c>
      <c r="O50" s="60">
        <f>N50*1.25*F50</f>
        <v>331.25</v>
      </c>
      <c r="P50" s="48">
        <f>M50*J50</f>
        <v>0</v>
      </c>
      <c r="Q50" s="61">
        <f t="shared" si="22"/>
        <v>0</v>
      </c>
      <c r="R50" s="62">
        <f>Q50/1.25</f>
        <v>0</v>
      </c>
    </row>
    <row r="51" spans="1:18" x14ac:dyDescent="0.25">
      <c r="A51" s="38">
        <v>28</v>
      </c>
      <c r="B51" s="12">
        <v>119007</v>
      </c>
      <c r="C51" s="38" t="s">
        <v>18</v>
      </c>
      <c r="D51" s="38" t="s">
        <v>5</v>
      </c>
      <c r="E51" s="40">
        <v>600</v>
      </c>
      <c r="F51" s="40">
        <v>1</v>
      </c>
      <c r="G51" s="50">
        <f>E51*F51</f>
        <v>600</v>
      </c>
      <c r="H51" s="51">
        <f>I51/G51</f>
        <v>0</v>
      </c>
      <c r="I51" s="58">
        <v>0</v>
      </c>
      <c r="J51" s="52">
        <f>ROUNDUP(H51,0)</f>
        <v>0</v>
      </c>
      <c r="K51" s="50">
        <f>J51*G51</f>
        <v>0</v>
      </c>
      <c r="L51" s="48">
        <f>N51/0.5</f>
        <v>920</v>
      </c>
      <c r="M51" s="48">
        <f>L51*F51</f>
        <v>920</v>
      </c>
      <c r="N51" s="48">
        <v>460</v>
      </c>
      <c r="O51" s="60">
        <f>N51*1.25*F51</f>
        <v>575</v>
      </c>
      <c r="P51" s="48">
        <f>M51*J51</f>
        <v>0</v>
      </c>
      <c r="Q51" s="61">
        <f t="shared" si="22"/>
        <v>0</v>
      </c>
      <c r="R51" s="62">
        <f>Q51/1.25</f>
        <v>0</v>
      </c>
    </row>
    <row r="52" spans="1:18" x14ac:dyDescent="0.25">
      <c r="A52" s="38">
        <v>29</v>
      </c>
      <c r="B52" s="12">
        <v>156125</v>
      </c>
      <c r="C52" s="38" t="s">
        <v>11</v>
      </c>
      <c r="D52" s="38" t="s">
        <v>5</v>
      </c>
      <c r="E52" s="40">
        <v>20</v>
      </c>
      <c r="F52" s="40">
        <v>35</v>
      </c>
      <c r="G52" s="50">
        <f t="shared" si="16"/>
        <v>700</v>
      </c>
      <c r="H52" s="51">
        <f t="shared" si="17"/>
        <v>0</v>
      </c>
      <c r="I52" s="58">
        <v>0</v>
      </c>
      <c r="J52" s="52">
        <f t="shared" si="18"/>
        <v>0</v>
      </c>
      <c r="K52" s="50">
        <f t="shared" si="19"/>
        <v>0</v>
      </c>
      <c r="L52" s="48">
        <v>12.9</v>
      </c>
      <c r="M52" s="48">
        <f t="shared" si="20"/>
        <v>451.5</v>
      </c>
      <c r="N52" s="48">
        <v>7.7</v>
      </c>
      <c r="O52" s="60">
        <f t="shared" si="21"/>
        <v>336.875</v>
      </c>
      <c r="P52" s="48">
        <f t="shared" si="7"/>
        <v>0</v>
      </c>
      <c r="Q52" s="61">
        <f t="shared" si="22"/>
        <v>0</v>
      </c>
      <c r="R52" s="62">
        <f>Q52/1.25</f>
        <v>0</v>
      </c>
    </row>
    <row r="53" spans="1:18" x14ac:dyDescent="0.25">
      <c r="A53" s="38">
        <v>30</v>
      </c>
      <c r="B53" s="12">
        <v>156126</v>
      </c>
      <c r="C53" s="38" t="s">
        <v>12</v>
      </c>
      <c r="D53" s="38" t="s">
        <v>5</v>
      </c>
      <c r="E53" s="40">
        <v>20</v>
      </c>
      <c r="F53" s="40">
        <v>35</v>
      </c>
      <c r="G53" s="50">
        <f t="shared" si="16"/>
        <v>700</v>
      </c>
      <c r="H53" s="51">
        <f t="shared" si="17"/>
        <v>0</v>
      </c>
      <c r="I53" s="58">
        <v>0</v>
      </c>
      <c r="J53" s="52">
        <f t="shared" si="18"/>
        <v>0</v>
      </c>
      <c r="K53" s="50">
        <f t="shared" si="19"/>
        <v>0</v>
      </c>
      <c r="L53" s="48">
        <v>12.9</v>
      </c>
      <c r="M53" s="48">
        <f t="shared" si="20"/>
        <v>451.5</v>
      </c>
      <c r="N53" s="48">
        <v>7.7</v>
      </c>
      <c r="O53" s="60">
        <f t="shared" si="21"/>
        <v>336.875</v>
      </c>
      <c r="P53" s="48">
        <f t="shared" si="7"/>
        <v>0</v>
      </c>
      <c r="Q53" s="61">
        <f t="shared" si="22"/>
        <v>0</v>
      </c>
      <c r="R53" s="62">
        <f t="shared" si="8"/>
        <v>0</v>
      </c>
    </row>
    <row r="54" spans="1:18" x14ac:dyDescent="0.25">
      <c r="A54" s="38">
        <v>31</v>
      </c>
      <c r="B54" s="12">
        <v>156127</v>
      </c>
      <c r="C54" s="38" t="s">
        <v>13</v>
      </c>
      <c r="D54" s="38" t="s">
        <v>5</v>
      </c>
      <c r="E54" s="40">
        <v>20</v>
      </c>
      <c r="F54" s="40">
        <v>35</v>
      </c>
      <c r="G54" s="50">
        <f t="shared" si="16"/>
        <v>700</v>
      </c>
      <c r="H54" s="51">
        <f>I54/G54</f>
        <v>0</v>
      </c>
      <c r="I54" s="58">
        <v>0</v>
      </c>
      <c r="J54" s="52">
        <f t="shared" si="18"/>
        <v>0</v>
      </c>
      <c r="K54" s="50">
        <f t="shared" si="19"/>
        <v>0</v>
      </c>
      <c r="L54" s="48">
        <v>12.9</v>
      </c>
      <c r="M54" s="48">
        <f t="shared" si="20"/>
        <v>451.5</v>
      </c>
      <c r="N54" s="48">
        <v>7.7</v>
      </c>
      <c r="O54" s="60">
        <f t="shared" si="21"/>
        <v>336.875</v>
      </c>
      <c r="P54" s="48">
        <f t="shared" si="7"/>
        <v>0</v>
      </c>
      <c r="Q54" s="61">
        <f t="shared" si="22"/>
        <v>0</v>
      </c>
      <c r="R54" s="62">
        <f t="shared" si="8"/>
        <v>0</v>
      </c>
    </row>
    <row r="55" spans="1:18" x14ac:dyDescent="0.25">
      <c r="A55" s="38">
        <v>32</v>
      </c>
      <c r="B55" s="12">
        <v>148391</v>
      </c>
      <c r="C55" s="38" t="s">
        <v>14</v>
      </c>
      <c r="D55" s="38" t="s">
        <v>5</v>
      </c>
      <c r="E55" s="40">
        <v>36</v>
      </c>
      <c r="F55" s="40">
        <v>15</v>
      </c>
      <c r="G55" s="50">
        <f>E55*F55</f>
        <v>540</v>
      </c>
      <c r="H55" s="51">
        <f>(I55/G55)</f>
        <v>0</v>
      </c>
      <c r="I55" s="58">
        <v>0</v>
      </c>
      <c r="J55" s="52">
        <f>ROUNDUP(H55,0)</f>
        <v>0</v>
      </c>
      <c r="K55" s="50">
        <f t="shared" si="19"/>
        <v>0</v>
      </c>
      <c r="L55" s="48">
        <v>12.9</v>
      </c>
      <c r="M55" s="48">
        <f t="shared" si="20"/>
        <v>193.5</v>
      </c>
      <c r="N55" s="48">
        <v>7.7</v>
      </c>
      <c r="O55" s="60">
        <f t="shared" si="21"/>
        <v>144.375</v>
      </c>
      <c r="P55" s="48">
        <f t="shared" si="7"/>
        <v>0</v>
      </c>
      <c r="Q55" s="61">
        <f t="shared" si="22"/>
        <v>0</v>
      </c>
      <c r="R55" s="62">
        <f t="shared" si="8"/>
        <v>0</v>
      </c>
    </row>
    <row r="56" spans="1:18" x14ac:dyDescent="0.25">
      <c r="A56" s="38">
        <v>33</v>
      </c>
      <c r="B56" s="12">
        <v>154857</v>
      </c>
      <c r="C56" s="38" t="s">
        <v>11</v>
      </c>
      <c r="D56" s="38" t="s">
        <v>5</v>
      </c>
      <c r="E56" s="40">
        <v>100</v>
      </c>
      <c r="F56" s="40">
        <v>30</v>
      </c>
      <c r="G56" s="50">
        <f>E56*F56</f>
        <v>3000</v>
      </c>
      <c r="H56" s="51">
        <f>I56/G56</f>
        <v>0</v>
      </c>
      <c r="I56" s="58">
        <v>0</v>
      </c>
      <c r="J56" s="52">
        <f>ROUNDUP(H56,0)</f>
        <v>0</v>
      </c>
      <c r="K56" s="50">
        <f>J56*G56</f>
        <v>0</v>
      </c>
      <c r="L56" s="48">
        <v>19.899999999999999</v>
      </c>
      <c r="M56" s="48">
        <f>L56*F56</f>
        <v>597</v>
      </c>
      <c r="N56" s="48">
        <v>13.5</v>
      </c>
      <c r="O56" s="60">
        <f>N56*1.25*F56</f>
        <v>506.25</v>
      </c>
      <c r="P56" s="48">
        <f>M56*J56</f>
        <v>0</v>
      </c>
      <c r="Q56" s="61">
        <f t="shared" si="22"/>
        <v>0</v>
      </c>
      <c r="R56" s="62">
        <f>Q56/1.25</f>
        <v>0</v>
      </c>
    </row>
    <row r="57" spans="1:18" x14ac:dyDescent="0.25">
      <c r="A57" s="38">
        <v>34</v>
      </c>
      <c r="B57" s="12">
        <v>154856</v>
      </c>
      <c r="C57" s="38" t="s">
        <v>12</v>
      </c>
      <c r="D57" s="38" t="s">
        <v>5</v>
      </c>
      <c r="E57" s="40">
        <v>100</v>
      </c>
      <c r="F57" s="40">
        <v>30</v>
      </c>
      <c r="G57" s="50">
        <f>E57*F57</f>
        <v>3000</v>
      </c>
      <c r="H57" s="51">
        <f>I57/G57</f>
        <v>0</v>
      </c>
      <c r="I57" s="58">
        <v>0</v>
      </c>
      <c r="J57" s="52">
        <f t="shared" si="18"/>
        <v>0</v>
      </c>
      <c r="K57" s="50">
        <f t="shared" si="19"/>
        <v>0</v>
      </c>
      <c r="L57" s="48">
        <v>19.899999999999999</v>
      </c>
      <c r="M57" s="48">
        <f>L57*F57</f>
        <v>597</v>
      </c>
      <c r="N57" s="48">
        <v>13.5</v>
      </c>
      <c r="O57" s="60">
        <f t="shared" si="21"/>
        <v>506.25</v>
      </c>
      <c r="P57" s="48">
        <f>M57*J57</f>
        <v>0</v>
      </c>
      <c r="Q57" s="61">
        <f t="shared" si="22"/>
        <v>0</v>
      </c>
      <c r="R57" s="62">
        <f>Q57/1.25</f>
        <v>0</v>
      </c>
    </row>
    <row r="58" spans="1:18" x14ac:dyDescent="0.25">
      <c r="A58" s="38">
        <v>35</v>
      </c>
      <c r="B58" s="12">
        <v>154928</v>
      </c>
      <c r="C58" s="38" t="s">
        <v>13</v>
      </c>
      <c r="D58" s="38" t="s">
        <v>5</v>
      </c>
      <c r="E58" s="40">
        <v>100</v>
      </c>
      <c r="F58" s="40">
        <v>30</v>
      </c>
      <c r="G58" s="50">
        <f>E58*F58</f>
        <v>3000</v>
      </c>
      <c r="H58" s="51">
        <f>I58/G58</f>
        <v>0</v>
      </c>
      <c r="I58" s="58">
        <v>0</v>
      </c>
      <c r="J58" s="52">
        <f>ROUNDUP(H58,0)</f>
        <v>0</v>
      </c>
      <c r="K58" s="50">
        <f>J58*G58</f>
        <v>0</v>
      </c>
      <c r="L58" s="48">
        <v>19.899999999999999</v>
      </c>
      <c r="M58" s="48">
        <f>L58*F58</f>
        <v>597</v>
      </c>
      <c r="N58" s="48">
        <v>13.9</v>
      </c>
      <c r="O58" s="60">
        <f>N58*1.25*F58</f>
        <v>521.25</v>
      </c>
      <c r="P58" s="48">
        <f>M58*J58</f>
        <v>0</v>
      </c>
      <c r="Q58" s="61">
        <f t="shared" si="22"/>
        <v>0</v>
      </c>
      <c r="R58" s="62">
        <f>Q58/1.25</f>
        <v>0</v>
      </c>
    </row>
    <row r="59" spans="1:18" x14ac:dyDescent="0.25">
      <c r="A59" s="38">
        <v>36</v>
      </c>
      <c r="B59" s="12">
        <v>149136</v>
      </c>
      <c r="C59" s="38" t="s">
        <v>14</v>
      </c>
      <c r="D59" s="38" t="s">
        <v>5</v>
      </c>
      <c r="E59" s="40">
        <v>100</v>
      </c>
      <c r="F59" s="40">
        <v>30</v>
      </c>
      <c r="G59" s="50">
        <f>E59*F59</f>
        <v>3000</v>
      </c>
      <c r="H59" s="51">
        <f>(I59/G59)</f>
        <v>0</v>
      </c>
      <c r="I59" s="58">
        <v>0</v>
      </c>
      <c r="J59" s="52">
        <f>ROUNDUP(H59,0)</f>
        <v>0</v>
      </c>
      <c r="K59" s="50">
        <f>J59*G59</f>
        <v>0</v>
      </c>
      <c r="L59" s="48">
        <v>15.9</v>
      </c>
      <c r="M59" s="48">
        <f>L59*F59</f>
        <v>477</v>
      </c>
      <c r="N59" s="48">
        <v>11.15</v>
      </c>
      <c r="O59" s="60">
        <f>N59*1.25*F59</f>
        <v>418.125</v>
      </c>
      <c r="P59" s="48">
        <f>M59*J59</f>
        <v>0</v>
      </c>
      <c r="Q59" s="61">
        <f t="shared" si="22"/>
        <v>0</v>
      </c>
      <c r="R59" s="62">
        <f>Q59/1.25</f>
        <v>0</v>
      </c>
    </row>
    <row r="60" spans="1:18" s="1" customFormat="1" x14ac:dyDescent="0.25">
      <c r="A60" s="38"/>
      <c r="B60" s="12"/>
      <c r="C60" s="38"/>
      <c r="D60" s="38"/>
      <c r="E60" s="40"/>
      <c r="F60" s="40"/>
      <c r="G60" s="50"/>
      <c r="H60" s="47"/>
      <c r="I60" s="49"/>
      <c r="J60" s="52"/>
      <c r="K60" s="50"/>
      <c r="L60" s="48"/>
      <c r="M60" s="48"/>
      <c r="N60" s="48"/>
      <c r="O60" s="60"/>
      <c r="P60" s="48"/>
      <c r="Q60" s="65"/>
      <c r="R60" s="62"/>
    </row>
    <row r="61" spans="1:18" s="1" customFormat="1" x14ac:dyDescent="0.25">
      <c r="B61" s="12"/>
      <c r="C61" s="38" t="s">
        <v>36</v>
      </c>
      <c r="D61" s="38"/>
      <c r="E61" s="40"/>
      <c r="F61" s="40"/>
      <c r="G61" s="12"/>
      <c r="H61" s="45"/>
      <c r="I61" s="49"/>
      <c r="J61" s="52"/>
      <c r="K61" s="12"/>
      <c r="L61" s="12"/>
      <c r="M61" s="48"/>
      <c r="N61" s="48"/>
      <c r="O61" s="60"/>
      <c r="P61" s="48"/>
      <c r="Q61" s="65"/>
      <c r="R61" s="62"/>
    </row>
    <row r="62" spans="1:18" x14ac:dyDescent="0.25">
      <c r="A62" s="38">
        <v>37</v>
      </c>
      <c r="B62" s="12">
        <v>163713</v>
      </c>
      <c r="C62" s="38" t="s">
        <v>31</v>
      </c>
      <c r="D62" s="38"/>
      <c r="E62" s="40">
        <v>250</v>
      </c>
      <c r="F62" s="40">
        <v>1</v>
      </c>
      <c r="G62" s="50">
        <f>E62*F62</f>
        <v>250</v>
      </c>
      <c r="H62" s="51">
        <f>I62/G62</f>
        <v>0</v>
      </c>
      <c r="I62" s="58">
        <v>0</v>
      </c>
      <c r="J62" s="52">
        <f>ROUNDUP(H62,0)</f>
        <v>0</v>
      </c>
      <c r="K62" s="50">
        <f>J62*G62</f>
        <v>0</v>
      </c>
      <c r="L62" s="48">
        <v>375</v>
      </c>
      <c r="M62" s="48">
        <f>L62*F62</f>
        <v>375</v>
      </c>
      <c r="N62" s="48">
        <v>262.5</v>
      </c>
      <c r="O62" s="60">
        <f>N62*1.25*F62</f>
        <v>328.125</v>
      </c>
      <c r="P62" s="48">
        <f>M62*J62</f>
        <v>0</v>
      </c>
      <c r="Q62" s="61">
        <f>J62*O62</f>
        <v>0</v>
      </c>
      <c r="R62" s="62">
        <f>Q62/1.25</f>
        <v>0</v>
      </c>
    </row>
    <row r="63" spans="1:18" x14ac:dyDescent="0.25">
      <c r="A63" s="38">
        <v>38</v>
      </c>
      <c r="B63" s="12">
        <v>163715</v>
      </c>
      <c r="C63" s="38" t="s">
        <v>32</v>
      </c>
      <c r="D63" s="38"/>
      <c r="E63" s="40">
        <v>250</v>
      </c>
      <c r="F63" s="40">
        <v>1</v>
      </c>
      <c r="G63" s="50">
        <f>E63*F63</f>
        <v>250</v>
      </c>
      <c r="H63" s="51">
        <f>I63/G63</f>
        <v>0</v>
      </c>
      <c r="I63" s="58">
        <v>0</v>
      </c>
      <c r="J63" s="52">
        <f>ROUNDUP(H63,0)</f>
        <v>0</v>
      </c>
      <c r="K63" s="50">
        <f>J63*G63</f>
        <v>0</v>
      </c>
      <c r="L63" s="48">
        <v>405</v>
      </c>
      <c r="M63" s="48">
        <f>L63*F63</f>
        <v>405</v>
      </c>
      <c r="N63" s="48">
        <v>283.5</v>
      </c>
      <c r="O63" s="60">
        <f>N63*1.25*F63</f>
        <v>354.375</v>
      </c>
      <c r="P63" s="48">
        <f t="shared" si="7"/>
        <v>0</v>
      </c>
      <c r="Q63" s="61">
        <f>J63*O63</f>
        <v>0</v>
      </c>
      <c r="R63" s="62">
        <f>Q63/1.25</f>
        <v>0</v>
      </c>
    </row>
    <row r="64" spans="1:18" x14ac:dyDescent="0.25">
      <c r="A64" s="38">
        <v>39</v>
      </c>
      <c r="B64" s="12">
        <v>168892</v>
      </c>
      <c r="C64" s="38" t="s">
        <v>33</v>
      </c>
      <c r="D64" s="38"/>
      <c r="E64" s="40">
        <v>250</v>
      </c>
      <c r="F64" s="40">
        <v>1</v>
      </c>
      <c r="G64" s="50">
        <f>E64*F64</f>
        <v>250</v>
      </c>
      <c r="H64" s="51">
        <f>I64/G64</f>
        <v>0</v>
      </c>
      <c r="I64" s="58">
        <v>0</v>
      </c>
      <c r="J64" s="52">
        <f>ROUNDUP(H64,0)</f>
        <v>0</v>
      </c>
      <c r="K64" s="50">
        <f>J64*G64</f>
        <v>0</v>
      </c>
      <c r="L64" s="48">
        <v>380</v>
      </c>
      <c r="M64" s="48">
        <f>L64*F64</f>
        <v>380</v>
      </c>
      <c r="N64" s="48">
        <v>266</v>
      </c>
      <c r="O64" s="60">
        <f>N64*1.25*F64</f>
        <v>332.5</v>
      </c>
      <c r="P64" s="48">
        <f t="shared" si="7"/>
        <v>0</v>
      </c>
      <c r="Q64" s="61">
        <f>J64*O64</f>
        <v>0</v>
      </c>
      <c r="R64" s="62">
        <f t="shared" si="8"/>
        <v>0</v>
      </c>
    </row>
    <row r="65" spans="1:18" x14ac:dyDescent="0.25">
      <c r="A65" s="38">
        <v>40</v>
      </c>
      <c r="B65" s="12">
        <v>161176</v>
      </c>
      <c r="C65" s="38" t="s">
        <v>34</v>
      </c>
      <c r="D65" s="38"/>
      <c r="E65" s="40">
        <v>200</v>
      </c>
      <c r="F65" s="40">
        <v>1</v>
      </c>
      <c r="G65" s="50">
        <f>E65*F65</f>
        <v>200</v>
      </c>
      <c r="H65" s="51">
        <f>I65/G65</f>
        <v>0</v>
      </c>
      <c r="I65" s="58">
        <v>0</v>
      </c>
      <c r="J65" s="52">
        <f>ROUNDUP(H65,0)</f>
        <v>0</v>
      </c>
      <c r="K65" s="50">
        <f>J65*G65</f>
        <v>0</v>
      </c>
      <c r="L65" s="48">
        <v>630</v>
      </c>
      <c r="M65" s="48">
        <f>L65*F65</f>
        <v>630</v>
      </c>
      <c r="N65" s="48">
        <v>441</v>
      </c>
      <c r="O65" s="60">
        <f>N65*1.25*F65</f>
        <v>551.25</v>
      </c>
      <c r="P65" s="48">
        <f t="shared" si="7"/>
        <v>0</v>
      </c>
      <c r="Q65" s="61">
        <f>J65*O65</f>
        <v>0</v>
      </c>
      <c r="R65" s="62">
        <f t="shared" si="8"/>
        <v>0</v>
      </c>
    </row>
    <row r="66" spans="1:18" x14ac:dyDescent="0.25">
      <c r="A66" s="38">
        <v>41</v>
      </c>
      <c r="B66" s="12">
        <v>461900</v>
      </c>
      <c r="C66" s="38" t="s">
        <v>35</v>
      </c>
      <c r="D66" s="38"/>
      <c r="E66" s="40">
        <v>100</v>
      </c>
      <c r="F66" s="40">
        <v>23</v>
      </c>
      <c r="G66" s="50">
        <v>2300</v>
      </c>
      <c r="H66" s="51">
        <f>I66/G66</f>
        <v>0</v>
      </c>
      <c r="I66" s="58">
        <v>0</v>
      </c>
      <c r="J66" s="52">
        <f>ROUNDUP(H66,0)</f>
        <v>0</v>
      </c>
      <c r="K66" s="50">
        <f>J66*G66</f>
        <v>0</v>
      </c>
      <c r="L66" s="48">
        <v>35</v>
      </c>
      <c r="M66" s="48">
        <f>L66*F66</f>
        <v>805</v>
      </c>
      <c r="N66" s="48">
        <v>24.5</v>
      </c>
      <c r="O66" s="60">
        <f>N66*1.25*F66</f>
        <v>704.375</v>
      </c>
      <c r="P66" s="48">
        <f>M66*J66</f>
        <v>0</v>
      </c>
      <c r="Q66" s="61">
        <f>J66*O66</f>
        <v>0</v>
      </c>
      <c r="R66" s="62">
        <f>Q66/1.25</f>
        <v>0</v>
      </c>
    </row>
    <row r="67" spans="1:18" x14ac:dyDescent="0.25">
      <c r="A67" s="38"/>
      <c r="B67" s="12"/>
      <c r="C67" s="38"/>
      <c r="D67" s="38"/>
      <c r="E67" s="40"/>
      <c r="F67" s="40"/>
      <c r="G67" s="50"/>
      <c r="H67" s="51"/>
      <c r="I67" s="52"/>
      <c r="J67" s="52"/>
      <c r="K67" s="50"/>
      <c r="L67" s="48"/>
      <c r="M67" s="48"/>
      <c r="N67" s="48"/>
      <c r="O67" s="60"/>
      <c r="P67" s="48"/>
      <c r="Q67" s="61"/>
      <c r="R67" s="62"/>
    </row>
    <row r="68" spans="1:18" x14ac:dyDescent="0.25">
      <c r="A68" s="38"/>
      <c r="B68" s="12"/>
      <c r="C68" s="38" t="s">
        <v>56</v>
      </c>
      <c r="D68" s="38"/>
      <c r="E68" s="40"/>
      <c r="F68" s="40"/>
      <c r="G68" s="50"/>
      <c r="H68" s="51"/>
      <c r="I68" s="50"/>
      <c r="J68" s="52"/>
      <c r="K68" s="50"/>
      <c r="L68" s="48"/>
      <c r="M68" s="48"/>
      <c r="N68" s="48"/>
      <c r="O68" s="60"/>
      <c r="P68" s="48"/>
      <c r="Q68" s="65"/>
      <c r="R68" s="62"/>
    </row>
    <row r="69" spans="1:18" x14ac:dyDescent="0.25">
      <c r="A69" s="38">
        <v>42</v>
      </c>
      <c r="B69" s="12">
        <v>506511</v>
      </c>
      <c r="C69" s="38" t="s">
        <v>57</v>
      </c>
      <c r="D69" s="38"/>
      <c r="E69" s="40">
        <v>250</v>
      </c>
      <c r="F69" s="40">
        <v>4</v>
      </c>
      <c r="G69" s="50">
        <f>E69*F69</f>
        <v>1000</v>
      </c>
      <c r="H69" s="51">
        <f>I69/G69</f>
        <v>0</v>
      </c>
      <c r="I69" s="58">
        <v>0</v>
      </c>
      <c r="J69" s="52">
        <f>ROUNDUP(H69,0)</f>
        <v>0</v>
      </c>
      <c r="K69" s="50">
        <f>J69*G69</f>
        <v>0</v>
      </c>
      <c r="L69" s="48">
        <v>53</v>
      </c>
      <c r="M69" s="48">
        <f>L69*F69</f>
        <v>212</v>
      </c>
      <c r="N69" s="48">
        <v>36.5</v>
      </c>
      <c r="O69" s="60">
        <f>N69*1.25*F69</f>
        <v>182.5</v>
      </c>
      <c r="P69" s="48">
        <f>M69*J69</f>
        <v>0</v>
      </c>
      <c r="Q69" s="61">
        <f>J69*O69</f>
        <v>0</v>
      </c>
      <c r="R69" s="62">
        <f>Q69/1.25</f>
        <v>0</v>
      </c>
    </row>
    <row r="70" spans="1:18" s="1" customFormat="1" x14ac:dyDescent="0.25">
      <c r="B70" s="5"/>
      <c r="C70" s="13"/>
      <c r="D70" s="4"/>
      <c r="E70" s="4"/>
      <c r="F70" s="4"/>
      <c r="G70" s="5"/>
      <c r="H70" s="6"/>
      <c r="I70" s="7"/>
      <c r="J70" s="8"/>
      <c r="K70" s="5"/>
      <c r="L70" s="5"/>
      <c r="M70" s="5"/>
      <c r="N70" s="15"/>
      <c r="O70" s="15"/>
      <c r="P70" s="15"/>
      <c r="Q70" s="10"/>
    </row>
    <row r="71" spans="1:18" s="16" customFormat="1" ht="16.2" x14ac:dyDescent="0.3">
      <c r="B71" s="17"/>
      <c r="C71" s="18"/>
      <c r="D71" s="18"/>
      <c r="E71" s="18"/>
      <c r="F71" s="18"/>
      <c r="G71" s="17"/>
      <c r="H71" s="19"/>
      <c r="I71" s="20" t="s">
        <v>63</v>
      </c>
      <c r="J71" s="21">
        <f>SUM(J15:J69)</f>
        <v>0</v>
      </c>
      <c r="K71" s="17"/>
      <c r="L71" s="17"/>
      <c r="M71" s="46"/>
      <c r="N71" s="56"/>
      <c r="O71" s="66" t="s">
        <v>75</v>
      </c>
      <c r="P71" s="67">
        <f>SUM(P18:P69)</f>
        <v>0</v>
      </c>
      <c r="Q71" s="22"/>
    </row>
    <row r="72" spans="1:18" s="1" customFormat="1" x14ac:dyDescent="0.25">
      <c r="B72" s="5"/>
      <c r="C72" s="4"/>
      <c r="D72" s="4"/>
      <c r="E72" s="4"/>
      <c r="F72" s="4"/>
      <c r="G72" s="5"/>
      <c r="H72" s="6"/>
      <c r="I72" s="23"/>
      <c r="J72" s="8"/>
      <c r="K72" s="5"/>
      <c r="L72" s="5"/>
      <c r="M72" s="12"/>
      <c r="N72" s="48"/>
      <c r="O72" s="68"/>
      <c r="P72" s="69"/>
      <c r="Q72" s="25"/>
    </row>
    <row r="73" spans="1:18" s="26" customFormat="1" ht="20.399999999999999" x14ac:dyDescent="0.35">
      <c r="A73" s="84" t="s">
        <v>40</v>
      </c>
      <c r="B73" s="85"/>
      <c r="C73" s="85"/>
      <c r="D73" s="93" t="s">
        <v>77</v>
      </c>
      <c r="E73" s="80"/>
      <c r="F73" s="80"/>
      <c r="G73" s="81"/>
      <c r="H73" s="82"/>
      <c r="I73" s="86"/>
      <c r="J73" s="28"/>
      <c r="K73" s="27"/>
      <c r="L73" s="27"/>
      <c r="M73" s="27"/>
      <c r="N73" s="29"/>
      <c r="O73" s="24"/>
      <c r="P73" s="70" t="s">
        <v>76</v>
      </c>
      <c r="Q73" s="71">
        <f>Q74-P71</f>
        <v>0</v>
      </c>
    </row>
    <row r="74" spans="1:18" s="1" customFormat="1" ht="18.600000000000001" x14ac:dyDescent="0.35">
      <c r="A74" s="87"/>
      <c r="B74" s="88"/>
      <c r="C74" s="89" t="s">
        <v>41</v>
      </c>
      <c r="D74" s="85"/>
      <c r="E74" s="76"/>
      <c r="F74" s="76"/>
      <c r="G74" s="77"/>
      <c r="H74" s="78"/>
      <c r="I74" s="79"/>
      <c r="J74" s="8"/>
      <c r="K74" s="5"/>
      <c r="L74" s="5"/>
      <c r="M74" s="5"/>
      <c r="N74" s="9"/>
      <c r="O74" s="73"/>
      <c r="P74" s="74" t="s">
        <v>65</v>
      </c>
      <c r="Q74" s="75">
        <f>SUM(Q18:Q69)</f>
        <v>0</v>
      </c>
    </row>
    <row r="75" spans="1:18" s="26" customFormat="1" ht="18.600000000000001" x14ac:dyDescent="0.35">
      <c r="A75" s="90"/>
      <c r="B75" s="88"/>
      <c r="C75" s="89" t="s">
        <v>42</v>
      </c>
      <c r="D75" s="85"/>
      <c r="E75" s="80"/>
      <c r="F75" s="80"/>
      <c r="G75" s="81"/>
      <c r="H75" s="82"/>
      <c r="I75" s="83"/>
      <c r="J75" s="28"/>
      <c r="K75" s="27"/>
      <c r="L75" s="27"/>
      <c r="M75" s="27"/>
      <c r="N75" s="29"/>
      <c r="O75" s="15"/>
      <c r="P75" s="24" t="s">
        <v>64</v>
      </c>
      <c r="Q75" s="72">
        <f>-0.25*Q74</f>
        <v>0</v>
      </c>
    </row>
    <row r="76" spans="1:18" s="1" customFormat="1" ht="18.600000000000001" x14ac:dyDescent="0.35">
      <c r="A76" s="87"/>
      <c r="B76" s="88"/>
      <c r="C76" s="89" t="s">
        <v>39</v>
      </c>
      <c r="D76" s="85"/>
      <c r="E76" s="76"/>
      <c r="F76" s="76"/>
      <c r="G76" s="77"/>
      <c r="H76" s="78"/>
      <c r="I76" s="79"/>
      <c r="J76" s="8"/>
      <c r="K76" s="5"/>
      <c r="L76" s="5"/>
      <c r="M76" s="5"/>
      <c r="N76" s="15"/>
    </row>
    <row r="77" spans="1:18" s="1" customFormat="1" ht="18.600000000000001" x14ac:dyDescent="0.35">
      <c r="A77" s="87"/>
      <c r="B77" s="88"/>
      <c r="C77" s="89" t="s">
        <v>43</v>
      </c>
      <c r="D77" s="85"/>
      <c r="E77" s="76"/>
      <c r="F77" s="76"/>
      <c r="G77" s="77"/>
      <c r="H77" s="78"/>
      <c r="I77" s="79"/>
      <c r="J77" s="8"/>
      <c r="K77" s="5"/>
      <c r="L77" s="5"/>
      <c r="M77" s="5"/>
      <c r="N77" s="15"/>
      <c r="O77" s="15"/>
      <c r="P77" s="15"/>
      <c r="Q77" s="10"/>
    </row>
    <row r="78" spans="1:18" s="1" customFormat="1" ht="18.600000000000001" x14ac:dyDescent="0.35">
      <c r="A78" s="87"/>
      <c r="B78" s="91"/>
      <c r="C78" s="89" t="s">
        <v>44</v>
      </c>
      <c r="D78" s="85"/>
      <c r="E78" s="76"/>
      <c r="F78" s="76"/>
      <c r="G78" s="77"/>
      <c r="H78" s="78"/>
      <c r="I78" s="79"/>
      <c r="J78" s="8"/>
      <c r="K78" s="5"/>
      <c r="L78" s="5"/>
      <c r="M78" s="5"/>
      <c r="N78" s="15"/>
      <c r="O78" s="15"/>
      <c r="P78" s="15"/>
      <c r="Q78" s="10"/>
    </row>
    <row r="79" spans="1:18" s="1" customFormat="1" ht="19.5" customHeight="1" x14ac:dyDescent="0.35">
      <c r="A79" s="87"/>
      <c r="B79" s="92"/>
      <c r="C79" s="91" t="s">
        <v>66</v>
      </c>
      <c r="D79" s="76"/>
      <c r="E79" s="76"/>
      <c r="F79" s="76"/>
      <c r="G79" s="77"/>
      <c r="H79" s="78"/>
      <c r="I79" s="79"/>
      <c r="J79" s="8"/>
      <c r="K79" s="5"/>
      <c r="L79" s="5"/>
      <c r="M79" s="5"/>
      <c r="N79" s="9"/>
      <c r="O79" s="9"/>
      <c r="P79" s="9"/>
      <c r="Q79" s="10"/>
    </row>
    <row r="80" spans="1:18" s="1" customFormat="1" x14ac:dyDescent="0.25">
      <c r="B80" s="30"/>
      <c r="C80" s="13"/>
      <c r="D80" s="4"/>
      <c r="E80" s="4"/>
      <c r="F80" s="4"/>
      <c r="G80" s="5"/>
      <c r="H80" s="6"/>
      <c r="I80" s="7"/>
      <c r="J80" s="8"/>
      <c r="K80" s="5"/>
      <c r="L80" s="5"/>
      <c r="M80" s="5"/>
      <c r="N80" s="9"/>
      <c r="O80" s="9"/>
      <c r="P80" s="9"/>
      <c r="Q80" s="10"/>
    </row>
    <row r="81" spans="1:18" s="1" customFormat="1" x14ac:dyDescent="0.25">
      <c r="B81" s="30"/>
      <c r="C81" s="13"/>
      <c r="D81" s="4"/>
      <c r="E81" s="4"/>
      <c r="F81" s="4"/>
      <c r="G81" s="5"/>
      <c r="H81" s="6"/>
      <c r="I81" s="7"/>
      <c r="J81" s="8"/>
      <c r="K81" s="5"/>
      <c r="L81" s="5"/>
      <c r="M81" s="5"/>
      <c r="N81" s="9"/>
      <c r="O81" s="9"/>
      <c r="P81" s="9"/>
      <c r="Q81" s="10"/>
    </row>
    <row r="82" spans="1:18" s="4" customFormat="1" x14ac:dyDescent="0.25">
      <c r="A82" s="1"/>
      <c r="B82" s="30"/>
      <c r="C82" s="13"/>
      <c r="G82" s="5"/>
      <c r="H82" s="6"/>
      <c r="I82" s="7"/>
      <c r="J82" s="8"/>
      <c r="K82" s="5"/>
      <c r="L82" s="5"/>
      <c r="M82" s="5"/>
      <c r="N82" s="9"/>
      <c r="O82" s="9"/>
      <c r="P82" s="9"/>
      <c r="Q82" s="10"/>
      <c r="R82" s="1"/>
    </row>
    <row r="83" spans="1:18" s="4" customFormat="1" x14ac:dyDescent="0.25">
      <c r="A83" s="1"/>
      <c r="B83" s="30"/>
      <c r="G83" s="5"/>
      <c r="H83" s="6"/>
      <c r="I83" s="7"/>
      <c r="J83" s="8"/>
      <c r="K83" s="5"/>
      <c r="L83" s="5"/>
      <c r="M83" s="5"/>
      <c r="N83" s="9"/>
      <c r="O83" s="9"/>
      <c r="P83" s="9"/>
      <c r="Q83" s="10"/>
      <c r="R83" s="1"/>
    </row>
    <row r="84" spans="1:18" s="4" customFormat="1" x14ac:dyDescent="0.25">
      <c r="A84" s="1"/>
      <c r="B84" s="30"/>
      <c r="G84" s="5"/>
      <c r="H84" s="6"/>
      <c r="I84" s="7"/>
      <c r="J84" s="8"/>
      <c r="K84" s="5"/>
      <c r="L84" s="5"/>
      <c r="M84" s="5"/>
      <c r="N84" s="9"/>
      <c r="O84" s="9"/>
      <c r="P84" s="9"/>
      <c r="Q84" s="10"/>
      <c r="R84" s="1"/>
    </row>
    <row r="85" spans="1:18" s="4" customFormat="1" ht="16.2" x14ac:dyDescent="0.3">
      <c r="A85" s="1"/>
      <c r="B85" s="31"/>
      <c r="D85" s="32"/>
      <c r="E85" s="32"/>
      <c r="F85" s="32"/>
      <c r="G85" s="32"/>
      <c r="H85" s="6"/>
      <c r="I85" s="7"/>
      <c r="J85" s="8"/>
      <c r="K85" s="5"/>
      <c r="L85" s="5"/>
      <c r="M85" s="5"/>
      <c r="N85" s="9"/>
      <c r="O85" s="9"/>
      <c r="P85" s="9"/>
      <c r="Q85" s="10"/>
      <c r="R85" s="1"/>
    </row>
    <row r="86" spans="1:18" s="1" customFormat="1" x14ac:dyDescent="0.25">
      <c r="B86" s="5"/>
      <c r="C86" s="4"/>
      <c r="D86" s="32"/>
      <c r="E86" s="32"/>
      <c r="F86" s="32"/>
      <c r="G86" s="32"/>
      <c r="H86" s="6"/>
      <c r="I86" s="7"/>
      <c r="J86" s="8"/>
      <c r="K86" s="5"/>
      <c r="L86" s="5"/>
      <c r="M86" s="5"/>
      <c r="N86" s="9"/>
      <c r="O86" s="9"/>
      <c r="P86" s="9"/>
      <c r="Q86" s="10"/>
    </row>
    <row r="87" spans="1:18" s="1" customFormat="1" x14ac:dyDescent="0.25">
      <c r="B87" s="5"/>
      <c r="C87" s="4"/>
      <c r="D87" s="32"/>
      <c r="E87" s="32"/>
      <c r="F87" s="32"/>
      <c r="G87" s="32"/>
      <c r="H87" s="6"/>
      <c r="I87" s="7"/>
      <c r="J87" s="8"/>
      <c r="K87" s="5"/>
      <c r="L87" s="5"/>
      <c r="M87" s="5"/>
      <c r="N87" s="9"/>
      <c r="O87" s="9"/>
      <c r="P87" s="9"/>
      <c r="Q87" s="10"/>
    </row>
    <row r="88" spans="1:18" s="1" customFormat="1" x14ac:dyDescent="0.25">
      <c r="B88" s="5"/>
      <c r="C88" s="4"/>
      <c r="D88" s="32"/>
      <c r="E88" s="32"/>
      <c r="F88" s="32"/>
      <c r="G88" s="32"/>
      <c r="H88" s="6"/>
      <c r="I88" s="7"/>
      <c r="J88" s="8"/>
      <c r="K88" s="5"/>
      <c r="L88" s="5"/>
      <c r="M88" s="5"/>
      <c r="N88" s="9"/>
      <c r="O88" s="9"/>
      <c r="P88" s="9"/>
      <c r="Q88" s="10"/>
    </row>
    <row r="89" spans="1:18" s="1" customFormat="1" x14ac:dyDescent="0.25">
      <c r="B89" s="5"/>
      <c r="C89" s="4"/>
      <c r="D89" s="32"/>
      <c r="E89" s="32"/>
      <c r="F89" s="32"/>
      <c r="G89" s="32"/>
      <c r="H89" s="6"/>
      <c r="I89" s="7"/>
      <c r="J89" s="8"/>
      <c r="K89" s="5"/>
      <c r="L89" s="5"/>
      <c r="M89" s="5"/>
      <c r="N89" s="9"/>
      <c r="O89" s="9"/>
      <c r="P89" s="9"/>
      <c r="Q89" s="10"/>
    </row>
    <row r="90" spans="1:18" s="1" customFormat="1" x14ac:dyDescent="0.25">
      <c r="B90" s="5"/>
      <c r="C90" s="4"/>
      <c r="D90" s="4"/>
      <c r="E90" s="4"/>
      <c r="F90" s="4"/>
      <c r="G90" s="5"/>
      <c r="H90" s="6"/>
      <c r="I90" s="7"/>
      <c r="J90" s="8"/>
      <c r="K90" s="5"/>
      <c r="L90" s="5"/>
      <c r="M90" s="5"/>
      <c r="N90" s="9"/>
      <c r="O90" s="9"/>
      <c r="P90" s="9"/>
      <c r="Q90" s="10"/>
    </row>
    <row r="91" spans="1:18" s="1" customFormat="1" x14ac:dyDescent="0.25">
      <c r="B91" s="5"/>
      <c r="C91" s="4"/>
      <c r="D91" s="4"/>
      <c r="E91" s="4"/>
      <c r="F91" s="4"/>
      <c r="G91" s="5"/>
      <c r="H91" s="6"/>
      <c r="I91" s="7"/>
      <c r="J91" s="8"/>
      <c r="K91" s="5"/>
      <c r="L91" s="5"/>
      <c r="M91" s="5"/>
      <c r="N91" s="9"/>
      <c r="O91" s="9"/>
      <c r="P91" s="9"/>
      <c r="Q91" s="10"/>
    </row>
    <row r="92" spans="1:18" s="1" customFormat="1" x14ac:dyDescent="0.25">
      <c r="B92" s="5"/>
      <c r="C92" s="4"/>
      <c r="D92" s="4"/>
      <c r="E92" s="4"/>
      <c r="F92" s="4"/>
      <c r="G92" s="5"/>
      <c r="H92" s="6"/>
      <c r="I92" s="7"/>
      <c r="J92" s="8"/>
      <c r="K92" s="5"/>
      <c r="L92" s="5"/>
      <c r="M92" s="5"/>
      <c r="N92" s="9"/>
      <c r="O92" s="9"/>
      <c r="P92" s="9"/>
      <c r="Q92" s="10"/>
    </row>
    <row r="93" spans="1:18" s="1" customFormat="1" x14ac:dyDescent="0.25">
      <c r="B93" s="5"/>
      <c r="C93" s="4"/>
      <c r="D93" s="4"/>
      <c r="E93" s="4"/>
      <c r="F93" s="4"/>
      <c r="G93" s="5"/>
      <c r="H93" s="6"/>
      <c r="I93" s="7"/>
      <c r="J93" s="8"/>
      <c r="K93" s="5"/>
      <c r="L93" s="5"/>
      <c r="M93" s="5"/>
      <c r="N93" s="9"/>
      <c r="O93" s="9"/>
      <c r="P93" s="9"/>
      <c r="Q93" s="10"/>
    </row>
    <row r="94" spans="1:18" s="1" customFormat="1" x14ac:dyDescent="0.25">
      <c r="B94" s="5"/>
      <c r="C94" s="4"/>
      <c r="D94" s="4"/>
      <c r="E94" s="4"/>
      <c r="F94" s="4"/>
      <c r="G94" s="5"/>
      <c r="H94" s="6"/>
      <c r="I94" s="7"/>
      <c r="J94" s="8"/>
      <c r="K94" s="5"/>
      <c r="L94" s="5"/>
      <c r="M94" s="5"/>
      <c r="N94" s="9"/>
      <c r="O94" s="9"/>
      <c r="P94" s="9"/>
      <c r="Q94" s="10"/>
    </row>
    <row r="95" spans="1:18" s="1" customFormat="1" x14ac:dyDescent="0.25">
      <c r="B95" s="5"/>
      <c r="C95" s="4"/>
      <c r="D95" s="4"/>
      <c r="E95" s="4"/>
      <c r="F95" s="4"/>
      <c r="G95" s="5"/>
      <c r="H95" s="6"/>
      <c r="I95" s="7"/>
      <c r="J95" s="8"/>
      <c r="K95" s="5"/>
      <c r="L95" s="5"/>
      <c r="M95" s="5"/>
      <c r="N95" s="9"/>
      <c r="O95" s="9"/>
      <c r="P95" s="9"/>
      <c r="Q95" s="10"/>
    </row>
    <row r="96" spans="1:18" s="1" customFormat="1" x14ac:dyDescent="0.25">
      <c r="B96" s="5"/>
      <c r="C96" s="4"/>
      <c r="D96" s="4"/>
      <c r="E96" s="4"/>
      <c r="F96" s="4"/>
      <c r="G96" s="5"/>
      <c r="H96" s="6"/>
      <c r="I96" s="7"/>
      <c r="J96" s="8"/>
      <c r="K96" s="5"/>
      <c r="L96" s="5"/>
      <c r="M96" s="5"/>
      <c r="N96" s="9"/>
      <c r="O96" s="9"/>
      <c r="P96" s="9"/>
      <c r="Q96" s="10"/>
    </row>
    <row r="97" spans="2:17" s="1" customFormat="1" x14ac:dyDescent="0.25">
      <c r="B97" s="5"/>
      <c r="C97" s="4"/>
      <c r="D97" s="4"/>
      <c r="E97" s="4"/>
      <c r="F97" s="4"/>
      <c r="G97" s="5"/>
      <c r="H97" s="6"/>
      <c r="I97" s="7"/>
      <c r="J97" s="8"/>
      <c r="K97" s="5"/>
      <c r="L97" s="5"/>
      <c r="M97" s="5"/>
      <c r="N97" s="9"/>
      <c r="O97" s="9"/>
      <c r="P97" s="9"/>
      <c r="Q97" s="10"/>
    </row>
    <row r="98" spans="2:17" s="1" customFormat="1" x14ac:dyDescent="0.25">
      <c r="B98" s="5"/>
      <c r="C98" s="4"/>
      <c r="D98" s="4"/>
      <c r="E98" s="4"/>
      <c r="F98" s="4"/>
      <c r="G98" s="5"/>
      <c r="H98" s="6"/>
      <c r="I98" s="7"/>
      <c r="J98" s="8"/>
      <c r="K98" s="5"/>
      <c r="L98" s="5"/>
      <c r="M98" s="5"/>
      <c r="N98" s="9"/>
      <c r="O98" s="9"/>
      <c r="P98" s="9"/>
      <c r="Q98" s="10"/>
    </row>
    <row r="99" spans="2:17" s="1" customFormat="1" x14ac:dyDescent="0.25">
      <c r="B99" s="5"/>
      <c r="C99" s="4"/>
      <c r="D99" s="4"/>
      <c r="E99" s="4"/>
      <c r="F99" s="4"/>
      <c r="G99" s="5"/>
      <c r="H99" s="6"/>
      <c r="I99" s="7"/>
      <c r="J99" s="8"/>
      <c r="K99" s="5"/>
      <c r="L99" s="5"/>
      <c r="M99" s="5"/>
      <c r="N99" s="9"/>
      <c r="O99" s="9"/>
      <c r="P99" s="9"/>
      <c r="Q99" s="10"/>
    </row>
    <row r="100" spans="2:17" s="1" customFormat="1" x14ac:dyDescent="0.25">
      <c r="B100" s="5"/>
      <c r="C100" s="4"/>
      <c r="D100" s="4"/>
      <c r="E100" s="4"/>
      <c r="F100" s="4"/>
      <c r="G100" s="5"/>
      <c r="H100" s="6"/>
      <c r="I100" s="7"/>
      <c r="J100" s="8"/>
      <c r="K100" s="5"/>
      <c r="L100" s="5"/>
      <c r="M100" s="5"/>
      <c r="N100" s="9"/>
      <c r="O100" s="9"/>
      <c r="P100" s="9"/>
      <c r="Q100" s="10"/>
    </row>
    <row r="101" spans="2:17" s="1" customFormat="1" x14ac:dyDescent="0.25">
      <c r="B101" s="5"/>
      <c r="C101" s="4"/>
      <c r="D101" s="4"/>
      <c r="E101" s="4"/>
      <c r="F101" s="4"/>
      <c r="G101" s="5"/>
      <c r="H101" s="6"/>
      <c r="I101" s="7"/>
      <c r="J101" s="8"/>
      <c r="K101" s="5"/>
      <c r="L101" s="5"/>
      <c r="M101" s="5"/>
      <c r="N101" s="9"/>
      <c r="O101" s="9"/>
      <c r="P101" s="9"/>
      <c r="Q101" s="10"/>
    </row>
    <row r="102" spans="2:17" s="1" customFormat="1" x14ac:dyDescent="0.25">
      <c r="B102" s="5"/>
      <c r="C102" s="4"/>
      <c r="D102" s="4"/>
      <c r="E102" s="4"/>
      <c r="F102" s="4"/>
      <c r="G102" s="5"/>
      <c r="H102" s="6"/>
      <c r="I102" s="7"/>
      <c r="J102" s="8"/>
      <c r="K102" s="5"/>
      <c r="L102" s="5"/>
      <c r="M102" s="5"/>
      <c r="N102" s="9"/>
      <c r="O102" s="9"/>
      <c r="P102" s="9"/>
      <c r="Q102" s="10"/>
    </row>
    <row r="103" spans="2:17" s="1" customFormat="1" x14ac:dyDescent="0.25">
      <c r="B103" s="5"/>
      <c r="C103" s="4"/>
      <c r="D103" s="4"/>
      <c r="E103" s="4"/>
      <c r="F103" s="4"/>
      <c r="G103" s="5"/>
      <c r="H103" s="6"/>
      <c r="I103" s="7"/>
      <c r="J103" s="8"/>
      <c r="K103" s="5"/>
      <c r="L103" s="5"/>
      <c r="M103" s="5"/>
      <c r="N103" s="9"/>
      <c r="O103" s="9"/>
      <c r="P103" s="9"/>
      <c r="Q103" s="10"/>
    </row>
    <row r="104" spans="2:17" s="1" customFormat="1" x14ac:dyDescent="0.25">
      <c r="B104" s="5"/>
      <c r="C104" s="4"/>
      <c r="D104" s="4"/>
      <c r="E104" s="4"/>
      <c r="F104" s="4"/>
      <c r="G104" s="5"/>
      <c r="H104" s="6"/>
      <c r="I104" s="7"/>
      <c r="J104" s="8"/>
      <c r="K104" s="5"/>
      <c r="L104" s="5"/>
      <c r="M104" s="5"/>
      <c r="N104" s="9"/>
      <c r="O104" s="9"/>
      <c r="P104" s="9"/>
      <c r="Q104" s="10"/>
    </row>
    <row r="105" spans="2:17" s="1" customFormat="1" x14ac:dyDescent="0.25">
      <c r="B105" s="5"/>
      <c r="C105" s="4"/>
      <c r="D105" s="4"/>
      <c r="E105" s="4"/>
      <c r="F105" s="4"/>
      <c r="G105" s="5"/>
      <c r="H105" s="6"/>
      <c r="I105" s="7"/>
      <c r="J105" s="8"/>
      <c r="K105" s="5"/>
      <c r="L105" s="5"/>
      <c r="M105" s="5"/>
      <c r="N105" s="9"/>
      <c r="O105" s="9"/>
      <c r="P105" s="9"/>
      <c r="Q105" s="10"/>
    </row>
    <row r="106" spans="2:17" s="1" customFormat="1" x14ac:dyDescent="0.25">
      <c r="B106" s="5"/>
      <c r="C106" s="4"/>
      <c r="D106" s="4"/>
      <c r="E106" s="4"/>
      <c r="F106" s="4"/>
      <c r="G106" s="5"/>
      <c r="H106" s="6"/>
      <c r="I106" s="7"/>
      <c r="J106" s="8"/>
      <c r="K106" s="5"/>
      <c r="L106" s="5"/>
      <c r="M106" s="5"/>
      <c r="N106" s="9"/>
      <c r="O106" s="9"/>
      <c r="P106" s="9"/>
      <c r="Q106" s="10"/>
    </row>
    <row r="107" spans="2:17" s="1" customFormat="1" x14ac:dyDescent="0.25">
      <c r="B107" s="5"/>
      <c r="C107" s="4"/>
      <c r="D107" s="4"/>
      <c r="E107" s="4"/>
      <c r="F107" s="4"/>
      <c r="G107" s="5"/>
      <c r="H107" s="6"/>
      <c r="I107" s="7"/>
      <c r="J107" s="8"/>
      <c r="K107" s="5"/>
      <c r="L107" s="5"/>
      <c r="M107" s="5"/>
      <c r="N107" s="9"/>
      <c r="O107" s="9"/>
      <c r="P107" s="9"/>
      <c r="Q107" s="10"/>
    </row>
    <row r="108" spans="2:17" s="1" customFormat="1" x14ac:dyDescent="0.25">
      <c r="B108" s="5"/>
      <c r="C108" s="4"/>
      <c r="D108" s="4"/>
      <c r="E108" s="4"/>
      <c r="F108" s="4"/>
      <c r="G108" s="5"/>
      <c r="H108" s="6"/>
      <c r="I108" s="7"/>
      <c r="J108" s="8"/>
      <c r="K108" s="5"/>
      <c r="L108" s="5"/>
      <c r="M108" s="5"/>
      <c r="N108" s="9"/>
      <c r="O108" s="9"/>
      <c r="P108" s="9"/>
      <c r="Q108" s="10"/>
    </row>
  </sheetData>
  <sheetProtection algorithmName="SHA-512" hashValue="8ZKvCx4oo8y4SRvmRdM6J9q1806TfQuDWAcUb2wq7td/+l9nKVX/VsFcSCp+cf7tbXu7TzpBBmmTJ5P0VP7qSQ==" saltValue="NsjUztlrxghYL/Xb4yOwiA==" spinCount="100000" sheet="1" objects="1" scenarios="1"/>
  <mergeCells count="4">
    <mergeCell ref="A9:R9"/>
    <mergeCell ref="A7:Q7"/>
    <mergeCell ref="A11:R11"/>
    <mergeCell ref="A10:R10"/>
  </mergeCells>
  <pageMargins left="0.25" right="0.25" top="0.75" bottom="0.75" header="0.3" footer="0.3"/>
  <pageSetup paperSize="9" scale="52"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Beställning engångsartiklar</vt:lpstr>
      <vt:lpstr>'Beställning engångsartiklar'!Utskriftsområde</vt:lpstr>
    </vt:vector>
  </TitlesOfParts>
  <Company>Duni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Lundqvist, Anna</dc:creator>
  <cp:lastModifiedBy>Morgan Ramstedt</cp:lastModifiedBy>
  <cp:lastPrinted>2014-05-09T11:00:03Z</cp:lastPrinted>
  <dcterms:created xsi:type="dcterms:W3CDTF">2014-02-11T19:38:18Z</dcterms:created>
  <dcterms:modified xsi:type="dcterms:W3CDTF">2015-03-23T18:04:17Z</dcterms:modified>
</cp:coreProperties>
</file>